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https://ippfglobal.sharepoint.com/sites/Connect-CO/Operations/Finance/Grants and MAs/Audit/FCE/Templates/"/>
    </mc:Choice>
  </mc:AlternateContent>
  <xr:revisionPtr revIDLastSave="6" documentId="8_{FAEDC2D9-DCA8-4248-A4DD-78485EB218E1}" xr6:coauthVersionLast="45" xr6:coauthVersionMax="45" xr10:uidLastSave="{292AEF2B-1FCD-4839-AB7F-99B1079D58AD}"/>
  <bookViews>
    <workbookView xWindow="-108" yWindow="-108" windowWidth="23256" windowHeight="12576" xr2:uid="{00000000-000D-0000-FFFF-FFFF00000000}"/>
  </bookViews>
  <sheets>
    <sheet name="Front sheet" sheetId="4" r:id="rId1"/>
    <sheet name="Principle 5-well managed" sheetId="1" r:id="rId2"/>
    <sheet name="Principle 6-financially healthy" sheetId="2" r:id="rId3"/>
  </sheets>
  <definedNames>
    <definedName name="_xlnm.Print_Area" localSheetId="1">'Principle 5-well managed'!$A$5:$L$38</definedName>
    <definedName name="_xlnm.Print_Area" localSheetId="2">'Principle 6-financially healthy'!$A$5:$L$76</definedName>
    <definedName name="SCORE">'Front sheet'!$F$125:$F$127</definedName>
    <definedName name="SCORE2">'Front sheet'!$E$125:$E$126</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4" i="1" l="1"/>
  <c r="C85" i="4"/>
  <c r="K38" i="2"/>
  <c r="E85" i="4" l="1"/>
  <c r="D85" i="4"/>
  <c r="K76" i="2" l="1"/>
  <c r="K75" i="2"/>
  <c r="K74" i="2"/>
  <c r="K73" i="2"/>
  <c r="K67" i="2"/>
  <c r="K66" i="2"/>
  <c r="K60" i="2"/>
  <c r="K59" i="2"/>
  <c r="K58" i="2"/>
  <c r="K57" i="2"/>
  <c r="K56" i="2"/>
  <c r="K55" i="2"/>
  <c r="K54" i="2"/>
  <c r="K53" i="2"/>
  <c r="K47" i="2"/>
  <c r="K45" i="2"/>
  <c r="K44" i="2"/>
  <c r="K43" i="2"/>
  <c r="K42" i="2"/>
  <c r="K41" i="2"/>
  <c r="K40" i="2"/>
  <c r="K39" i="2"/>
  <c r="K37" i="2"/>
  <c r="K36" i="2"/>
  <c r="K35" i="2"/>
  <c r="K34" i="2"/>
  <c r="K33" i="2"/>
  <c r="K32" i="2"/>
  <c r="K31" i="2"/>
  <c r="K30" i="2"/>
  <c r="K29" i="2"/>
  <c r="K28" i="2"/>
  <c r="K46" i="2"/>
  <c r="K22" i="2"/>
  <c r="K21" i="2"/>
  <c r="K20" i="2"/>
  <c r="K19" i="2"/>
  <c r="K18" i="2"/>
  <c r="K17" i="2"/>
  <c r="K16" i="2"/>
  <c r="K15" i="2"/>
  <c r="K14" i="2"/>
  <c r="K13" i="2"/>
  <c r="K12" i="2"/>
  <c r="K11" i="2"/>
  <c r="K11" i="1"/>
  <c r="K38" i="1"/>
  <c r="K37" i="1"/>
  <c r="K36" i="1"/>
  <c r="K35" i="1"/>
  <c r="K29" i="1"/>
  <c r="K28" i="1"/>
  <c r="K31" i="1"/>
  <c r="K33" i="1"/>
  <c r="K32" i="1"/>
  <c r="K30" i="1"/>
  <c r="K27" i="1"/>
  <c r="K26" i="1"/>
  <c r="K19" i="1"/>
  <c r="K18" i="1"/>
  <c r="K17" i="1"/>
  <c r="K16" i="1"/>
  <c r="K14" i="1"/>
  <c r="K13" i="1"/>
  <c r="B24" i="4"/>
  <c r="B23" i="4"/>
  <c r="B22" i="4"/>
  <c r="B21" i="4"/>
  <c r="B20" i="4"/>
  <c r="B19" i="4" l="1"/>
  <c r="B18" i="4"/>
  <c r="C117" i="4" l="1"/>
  <c r="C116" i="4"/>
  <c r="C115" i="4"/>
  <c r="C114" i="4"/>
  <c r="C110" i="4"/>
  <c r="C109" i="4"/>
  <c r="C105" i="4"/>
  <c r="C104" i="4"/>
  <c r="C103" i="4"/>
  <c r="C102" i="4"/>
  <c r="C101" i="4"/>
  <c r="C100" i="4"/>
  <c r="C99" i="4"/>
  <c r="C98" i="4"/>
  <c r="C94" i="4"/>
  <c r="C93" i="4"/>
  <c r="C92" i="4"/>
  <c r="C91" i="4"/>
  <c r="C90" i="4"/>
  <c r="C89" i="4"/>
  <c r="C88" i="4"/>
  <c r="C87" i="4"/>
  <c r="C86" i="4"/>
  <c r="C84" i="4"/>
  <c r="C83" i="4"/>
  <c r="C82" i="4"/>
  <c r="C81" i="4"/>
  <c r="C80" i="4"/>
  <c r="C79" i="4"/>
  <c r="C78" i="4"/>
  <c r="C77" i="4"/>
  <c r="C76" i="4"/>
  <c r="C61" i="4"/>
  <c r="C72" i="4"/>
  <c r="C71" i="4"/>
  <c r="C70" i="4"/>
  <c r="C69" i="4"/>
  <c r="C68" i="4"/>
  <c r="C67" i="4"/>
  <c r="C66" i="4"/>
  <c r="C65" i="4"/>
  <c r="C64" i="4"/>
  <c r="C63" i="4"/>
  <c r="C62" i="4"/>
  <c r="C57" i="4"/>
  <c r="C56" i="4"/>
  <c r="C55" i="4"/>
  <c r="C54" i="4"/>
  <c r="C53" i="4"/>
  <c r="C52" i="4"/>
  <c r="C51" i="4"/>
  <c r="C50" i="4"/>
  <c r="C49" i="4"/>
  <c r="C48" i="4"/>
  <c r="C47" i="4"/>
  <c r="C46" i="4"/>
  <c r="C45" i="4"/>
  <c r="C41" i="4"/>
  <c r="C40" i="4"/>
  <c r="C39" i="4"/>
  <c r="C38" i="4"/>
  <c r="C37" i="4"/>
  <c r="D37" i="4" s="1"/>
  <c r="C36" i="4"/>
  <c r="C35" i="4"/>
  <c r="C34" i="4"/>
  <c r="D34" i="4" s="1"/>
  <c r="C33" i="4"/>
  <c r="D33" i="4" s="1"/>
  <c r="E63" i="4" l="1"/>
  <c r="D63" i="4"/>
  <c r="E62" i="4"/>
  <c r="D62" i="4"/>
  <c r="E66" i="4"/>
  <c r="D66" i="4"/>
  <c r="E70" i="4"/>
  <c r="D70" i="4"/>
  <c r="E76" i="4"/>
  <c r="D76" i="4"/>
  <c r="E80" i="4"/>
  <c r="D80" i="4"/>
  <c r="E84" i="4"/>
  <c r="D84" i="4"/>
  <c r="E89" i="4"/>
  <c r="D89" i="4"/>
  <c r="E93" i="4"/>
  <c r="D93" i="4"/>
  <c r="E100" i="4"/>
  <c r="D100" i="4"/>
  <c r="E104" i="4"/>
  <c r="D104" i="4"/>
  <c r="E114" i="4"/>
  <c r="D114" i="4"/>
  <c r="E67" i="4"/>
  <c r="D67" i="4"/>
  <c r="E71" i="4"/>
  <c r="D71" i="4"/>
  <c r="E77" i="4"/>
  <c r="D77" i="4"/>
  <c r="E81" i="4"/>
  <c r="D81" i="4"/>
  <c r="E86" i="4"/>
  <c r="D86" i="4"/>
  <c r="E90" i="4"/>
  <c r="D90" i="4"/>
  <c r="E94" i="4"/>
  <c r="D94" i="4"/>
  <c r="E101" i="4"/>
  <c r="D101" i="4"/>
  <c r="E105" i="4"/>
  <c r="D105" i="4"/>
  <c r="E115" i="4"/>
  <c r="D115" i="4"/>
  <c r="E64" i="4"/>
  <c r="D64" i="4"/>
  <c r="E68" i="4"/>
  <c r="D68" i="4"/>
  <c r="E72" i="4"/>
  <c r="D72" i="4"/>
  <c r="E78" i="4"/>
  <c r="D78" i="4"/>
  <c r="E82" i="4"/>
  <c r="D82" i="4"/>
  <c r="E87" i="4"/>
  <c r="D87" i="4"/>
  <c r="E91" i="4"/>
  <c r="D91" i="4"/>
  <c r="E98" i="4"/>
  <c r="D98" i="4"/>
  <c r="E102" i="4"/>
  <c r="D102" i="4"/>
  <c r="E109" i="4"/>
  <c r="D109" i="4"/>
  <c r="E116" i="4"/>
  <c r="D116" i="4"/>
  <c r="E65" i="4"/>
  <c r="D65" i="4"/>
  <c r="E69" i="4"/>
  <c r="D69" i="4"/>
  <c r="E61" i="4"/>
  <c r="D61" i="4"/>
  <c r="E79" i="4"/>
  <c r="D79" i="4"/>
  <c r="E83" i="4"/>
  <c r="D83" i="4"/>
  <c r="E88" i="4"/>
  <c r="D88" i="4"/>
  <c r="E92" i="4"/>
  <c r="D92" i="4"/>
  <c r="E99" i="4"/>
  <c r="D99" i="4"/>
  <c r="E103" i="4"/>
  <c r="D103" i="4"/>
  <c r="E110" i="4"/>
  <c r="D110" i="4"/>
  <c r="E117" i="4"/>
  <c r="D117" i="4"/>
  <c r="E49" i="4"/>
  <c r="D49" i="4"/>
  <c r="E46" i="4"/>
  <c r="D46" i="4"/>
  <c r="E50" i="4"/>
  <c r="D50" i="4"/>
  <c r="E54" i="4"/>
  <c r="D54" i="4"/>
  <c r="E47" i="4"/>
  <c r="D47" i="4"/>
  <c r="E51" i="4"/>
  <c r="D51" i="4"/>
  <c r="E55" i="4"/>
  <c r="D55" i="4"/>
  <c r="E48" i="4"/>
  <c r="D48" i="4"/>
  <c r="E52" i="4"/>
  <c r="D52" i="4"/>
  <c r="E56" i="4"/>
  <c r="D56" i="4"/>
  <c r="E45" i="4"/>
  <c r="D45" i="4"/>
  <c r="E53" i="4"/>
  <c r="D53" i="4"/>
  <c r="E57" i="4"/>
  <c r="D57" i="4"/>
  <c r="E35" i="4"/>
  <c r="D35" i="4"/>
  <c r="E36" i="4"/>
  <c r="D36" i="4"/>
  <c r="E40" i="4"/>
  <c r="D40" i="4"/>
  <c r="E41" i="4"/>
  <c r="D41" i="4"/>
  <c r="E38" i="4"/>
  <c r="D38" i="4"/>
  <c r="E39" i="4"/>
  <c r="D39" i="4"/>
  <c r="C45" i="2"/>
  <c r="C58" i="2"/>
  <c r="C57" i="2"/>
  <c r="D95" i="4" l="1"/>
  <c r="F88" i="4" s="1"/>
  <c r="D73" i="4"/>
  <c r="F65" i="4" s="1"/>
  <c r="D111" i="4"/>
  <c r="F109" i="4" s="1"/>
  <c r="D118" i="4"/>
  <c r="F115" i="4" s="1"/>
  <c r="D106" i="4"/>
  <c r="F104" i="4" s="1"/>
  <c r="D58" i="4"/>
  <c r="F47" i="4" s="1"/>
  <c r="D42" i="4"/>
  <c r="F35" i="4" s="1"/>
  <c r="C17" i="2"/>
  <c r="F67" i="4" l="1"/>
  <c r="F70" i="4"/>
  <c r="F61" i="4"/>
  <c r="F110" i="4"/>
  <c r="F111" i="4" s="1"/>
  <c r="D23" i="4" s="1"/>
  <c r="F91" i="4"/>
  <c r="F85" i="4"/>
  <c r="F84" i="4"/>
  <c r="F69" i="4"/>
  <c r="F66" i="4"/>
  <c r="F68" i="4"/>
  <c r="F93" i="4"/>
  <c r="F82" i="4"/>
  <c r="F71" i="4"/>
  <c r="F64" i="4"/>
  <c r="F90" i="4"/>
  <c r="F81" i="4"/>
  <c r="F63" i="4"/>
  <c r="F62" i="4"/>
  <c r="F72" i="4"/>
  <c r="F80" i="4"/>
  <c r="F79" i="4"/>
  <c r="F103" i="4"/>
  <c r="F116" i="4"/>
  <c r="F117" i="4"/>
  <c r="F114" i="4"/>
  <c r="F101" i="4"/>
  <c r="F87" i="4"/>
  <c r="F77" i="4"/>
  <c r="F99" i="4"/>
  <c r="F86" i="4"/>
  <c r="F89" i="4"/>
  <c r="F102" i="4"/>
  <c r="F83" i="4"/>
  <c r="F105" i="4"/>
  <c r="F100" i="4"/>
  <c r="F78" i="4"/>
  <c r="F76" i="4"/>
  <c r="F92" i="4"/>
  <c r="F94" i="4"/>
  <c r="F98" i="4"/>
  <c r="F41" i="4"/>
  <c r="F51" i="4"/>
  <c r="F52" i="4"/>
  <c r="F49" i="4"/>
  <c r="F56" i="4"/>
  <c r="F54" i="4"/>
  <c r="F55" i="4"/>
  <c r="F50" i="4"/>
  <c r="F53" i="4"/>
  <c r="F57" i="4"/>
  <c r="F46" i="4"/>
  <c r="F45" i="4"/>
  <c r="F48" i="4"/>
  <c r="F38" i="4"/>
  <c r="F36" i="4"/>
  <c r="F40" i="4"/>
  <c r="F39" i="4"/>
  <c r="K15" i="1"/>
  <c r="E37" i="4" s="1"/>
  <c r="F37" i="4" s="1"/>
  <c r="K12" i="1"/>
  <c r="E34" i="4" s="1"/>
  <c r="F34" i="4" s="1"/>
  <c r="E33" i="4"/>
  <c r="F33" i="4" s="1"/>
  <c r="C36" i="1"/>
  <c r="C13" i="1"/>
  <c r="C12" i="1"/>
  <c r="C111" i="4" l="1"/>
  <c r="C23" i="4" s="1"/>
  <c r="F73" i="4"/>
  <c r="D20" i="4" s="1"/>
  <c r="F118" i="4"/>
  <c r="C118" i="4" s="1"/>
  <c r="C24" i="4" s="1"/>
  <c r="F95" i="4"/>
  <c r="C95" i="4" s="1"/>
  <c r="C21" i="4" s="1"/>
  <c r="F106" i="4"/>
  <c r="C106" i="4" s="1"/>
  <c r="C22" i="4" s="1"/>
  <c r="F58" i="4"/>
  <c r="C58" i="4" s="1"/>
  <c r="C19" i="4" s="1"/>
  <c r="F42" i="4"/>
  <c r="D18" i="4" s="1"/>
  <c r="D24" i="4"/>
  <c r="C73" i="4"/>
  <c r="C20" i="4" s="1"/>
  <c r="D21" i="4" l="1"/>
  <c r="D22" i="4"/>
  <c r="D19" i="4"/>
  <c r="C42" i="4"/>
  <c r="C18" i="4" s="1"/>
  <c r="C27" i="4" s="1"/>
  <c r="C28" i="4" s="1"/>
</calcChain>
</file>

<file path=xl/sharedStrings.xml><?xml version="1.0" encoding="utf-8"?>
<sst xmlns="http://schemas.openxmlformats.org/spreadsheetml/2006/main" count="431" uniqueCount="230">
  <si>
    <t>Governing Council approval</t>
  </si>
  <si>
    <t>Legislative requirements/ generally accepted international accounting principles</t>
  </si>
  <si>
    <t>Costing</t>
  </si>
  <si>
    <t>Programmatic and branch performance</t>
  </si>
  <si>
    <t>Restricted funds</t>
  </si>
  <si>
    <t>Solvency</t>
  </si>
  <si>
    <t>Approval of auditor appointment</t>
  </si>
  <si>
    <t>Tendering process</t>
  </si>
  <si>
    <t>Risk management policy</t>
  </si>
  <si>
    <t>Risk assessment and review</t>
  </si>
  <si>
    <t>IT security</t>
  </si>
  <si>
    <t>Disaster recovery/ business continuity</t>
  </si>
  <si>
    <t>Auditor assurances</t>
  </si>
  <si>
    <t>Issue</t>
  </si>
  <si>
    <t>Level 2</t>
  </si>
  <si>
    <t xml:space="preserve">Level 3 </t>
  </si>
  <si>
    <t xml:space="preserve">Standard 5.3-The Executive Director ensures that operational plans and budgets for funding agencies, including IPPF, are prepared in accordance with the guidelines laid down by each agency.
</t>
  </si>
  <si>
    <t>The Association manages its human and financial resources effectively and efficiently to plan and implement its programme of work.</t>
  </si>
  <si>
    <t xml:space="preserve">
5.3.1 Are donors’ reporting requirements and deadlines incorporated in the Association’s operational plans?
5.3.2 Does the Association’s financial system allow expenses to be recorded and reported to meet specific donor requirements?
</t>
  </si>
  <si>
    <t xml:space="preserve">Standard 5.4
The Executive Director ensures that there is an effective internal control system and that the necessary financial systems and procedures are in place to account for all income and expenditure and their intended use.
</t>
  </si>
  <si>
    <t xml:space="preserve">5.4.1 Is there an accounting system in place to capture and record all financial transactions of the Association?
5.4.2 Are regular (at least quarterly) financial reports prepared for the Executive Director showing Association-wide figures of budgeted and actual revenues and expenditure, with variances identified and explanations provided?
5.4.3 Are there written procedures for all the different parts of the accounting system and are these made available to the appropriate staff?
</t>
  </si>
  <si>
    <t>The Association takes the necessary measures to ensure continuity of resources and to maintain general financial sustainability in support of its programme.</t>
  </si>
  <si>
    <t xml:space="preserve">Standard 6.1
The Association has an appropriate control framework to protect its assets from loss of any kind arising from fraud, waste, extravagance, inefficient administration, poor value for money or other causes.
</t>
  </si>
  <si>
    <t xml:space="preserve">
6.1.1 Are the basic elements of the Association’s internal control framework identifiable?
6.1.2 Have internal control weaknesses identified by internal or external reviewers been dealt with satisfactorily and reported to the Governing Body?
6.1.3 Does the Association’s control over fixed assets ensure that these remain accounted for and used for business purposes only?
</t>
  </si>
  <si>
    <t xml:space="preserve">Standard 6.2
The Association has appropriate regulations covering its financial affairs.
</t>
  </si>
  <si>
    <t xml:space="preserve">Standard 6.3
The Association’s financial accounting systems enable it to identify the costs of its operations and provide evidence of its solvency.
</t>
  </si>
  <si>
    <t xml:space="preserve">Standard 6.4
The Association’s accounts are audited annually by external auditors who shall have due regard to the requirements of IPPF and other funding agencies and are appointed by the Association’s Governing Body. 
</t>
  </si>
  <si>
    <t xml:space="preserve">Standard 6.5
The Association ensures that the risks facing the continuity of its activities are identified, prioritised and appropriate action taken to manage them.
</t>
  </si>
  <si>
    <t xml:space="preserve">
6.4.1 Do the Governing Body meeting minutes confirm the appointment of the external auditor for each financial year?
6.4.2 Was the current external auditor appointed following a formal tendering process? 
</t>
  </si>
  <si>
    <t xml:space="preserve">
6.5.1 Does the Association have a written risk management policy?
6.5.2 Does the Association carry out a regular risk assessment review?
6.5.3 Is the IT system and data secured against unauthorized use and loss of information?
6.5.4 Is there an up-to-date business continuity plan should there be a major disruption to the IT system or to the work of the Association generally?
</t>
  </si>
  <si>
    <t>Finance system</t>
  </si>
  <si>
    <t>Donor reporting requirements</t>
  </si>
  <si>
    <t>Accounting system</t>
  </si>
  <si>
    <t>Budget reporting</t>
  </si>
  <si>
    <t>System procedures</t>
  </si>
  <si>
    <t>Internal control framework</t>
  </si>
  <si>
    <t>Internal control weaknesses</t>
  </si>
  <si>
    <t>Fixed assets</t>
  </si>
  <si>
    <t>Financial procedures</t>
  </si>
  <si>
    <t>Test</t>
  </si>
  <si>
    <t>Explanation (where answer is no or not applicable)</t>
  </si>
  <si>
    <t>Address of entity:</t>
  </si>
  <si>
    <t>Name of Appointed Auditor:</t>
  </si>
  <si>
    <t>Address of Appointed Auditor:</t>
  </si>
  <si>
    <t>Auditor Assurance</t>
  </si>
  <si>
    <t>Name of entity (IPPF Member Association):</t>
  </si>
  <si>
    <t>-Cash handling by staff, including arrangements for safeguarding Cash held on premises, and maximum levels of Cash to be held?</t>
  </si>
  <si>
    <t>-Banking arrangements, including authorised signatories around opening and closing of bank accounts?</t>
  </si>
  <si>
    <t>-Cheque signing authorities?</t>
  </si>
  <si>
    <t>-Payroll procedures, including amendments to salary and standing data, and control over joiners and leavers?</t>
  </si>
  <si>
    <t>-Reconciliation of bank accounts and petty cash, to be undertaken at least monthly and reviewed and signed by a senior finance officer or equivalent?</t>
  </si>
  <si>
    <t>-Segregation of duties within the purchasing and payables cycle including between the authorisation and processing of all payments?</t>
  </si>
  <si>
    <t>-Financial reporting, including (where appropriate) timely submission of financial returns by branch offices?</t>
  </si>
  <si>
    <t>-Arrangements for purchase of, accounting for and disposal of fixed assets?</t>
  </si>
  <si>
    <t>-Arrangements for use of Association vehicles?</t>
  </si>
  <si>
    <t>-accounting record requirements, including voucher templates for main transactions (receipts, payments, journals) and minimum documentation requirements?</t>
  </si>
  <si>
    <t xml:space="preserve">5.3.1.1 </t>
  </si>
  <si>
    <t xml:space="preserve">5.3.1.2 </t>
  </si>
  <si>
    <t xml:space="preserve">5.3.1.3 </t>
  </si>
  <si>
    <t xml:space="preserve">5.3.1.4 </t>
  </si>
  <si>
    <t xml:space="preserve">5.3.1.5 </t>
  </si>
  <si>
    <t xml:space="preserve">5.3.2.1 </t>
  </si>
  <si>
    <t xml:space="preserve">5.3.2.2 </t>
  </si>
  <si>
    <t xml:space="preserve">5.3.2.4 </t>
  </si>
  <si>
    <t xml:space="preserve">5.4.1.1 </t>
  </si>
  <si>
    <t xml:space="preserve">5.4.1.2 </t>
  </si>
  <si>
    <t xml:space="preserve">5.4.1.3 </t>
  </si>
  <si>
    <t xml:space="preserve">5.4.1.4 </t>
  </si>
  <si>
    <t xml:space="preserve">5.4.1.5 </t>
  </si>
  <si>
    <t xml:space="preserve">5.4.1.6 </t>
  </si>
  <si>
    <t xml:space="preserve">5.4.1.7 </t>
  </si>
  <si>
    <t xml:space="preserve">5.4.1.8 </t>
  </si>
  <si>
    <t xml:space="preserve">5.4.1.9 </t>
  </si>
  <si>
    <t xml:space="preserve">5.4.2.1 </t>
  </si>
  <si>
    <t xml:space="preserve">5.4.2.2 </t>
  </si>
  <si>
    <t xml:space="preserve">5.4.3.1 </t>
  </si>
  <si>
    <t xml:space="preserve">Do the Association's financial statements reconcile to the General Ledger system, with any reconciling items explained by the Association and supported by evidence?
</t>
  </si>
  <si>
    <t>Does testing of the 10 largest non-payroll expenditure transactions confirm that:
-The approved scheme of delegation is complied with for those transactions tested?
-The payment was supported by a third party invoice or equivalent independent evidence (for example contract?</t>
  </si>
  <si>
    <t>Did the testing above and substantive audit testing of income undertaken as part of the external audit identify no significant control issues around unsupported donor income or local/ clinical income?</t>
  </si>
  <si>
    <t xml:space="preserve">Did substantive audit testing of payroll costs undertaken as part of the external audit identify no significant control issues around unsupported payments to staff, or around compliance with in-country legal requirements? </t>
  </si>
  <si>
    <t xml:space="preserve">6.1.1.1 </t>
  </si>
  <si>
    <t xml:space="preserve">6.1.1.2 </t>
  </si>
  <si>
    <t xml:space="preserve">6.1.2.1 </t>
  </si>
  <si>
    <t xml:space="preserve">6.1.2.2 </t>
  </si>
  <si>
    <t xml:space="preserve">6.1.2.3 </t>
  </si>
  <si>
    <t xml:space="preserve">6.1.3.1 </t>
  </si>
  <si>
    <t xml:space="preserve">6.1.3.2 </t>
  </si>
  <si>
    <t xml:space="preserve">6.1.3.3 </t>
  </si>
  <si>
    <t xml:space="preserve">6.1.3.4 </t>
  </si>
  <si>
    <t xml:space="preserve">6.1.3.5 </t>
  </si>
  <si>
    <t xml:space="preserve">6.1.3.6 </t>
  </si>
  <si>
    <t>Does testing of the 5 largest fixed asset sales in year indicate that the fixed asset disposals policy was adhered to?</t>
  </si>
  <si>
    <t xml:space="preserve">6.2.1.1 </t>
  </si>
  <si>
    <t xml:space="preserve">6.2.1.2 </t>
  </si>
  <si>
    <t xml:space="preserve">6.2.1.3 </t>
  </si>
  <si>
    <t xml:space="preserve">6.2.1.4 </t>
  </si>
  <si>
    <t xml:space="preserve">6.2.1.5 </t>
  </si>
  <si>
    <t xml:space="preserve">6.2.2.1 </t>
  </si>
  <si>
    <t>Does testing of the 5 largest procurement contracts during the year indicate that the procurement policy has been adhered to for these transactions?</t>
  </si>
  <si>
    <t>6.3.1.1.</t>
  </si>
  <si>
    <t xml:space="preserve">6.3.1.2 </t>
  </si>
  <si>
    <t xml:space="preserve">6.3.2.1 </t>
  </si>
  <si>
    <t xml:space="preserve">6.3.4.1 </t>
  </si>
  <si>
    <t xml:space="preserve">6.3.5.1 </t>
  </si>
  <si>
    <t xml:space="preserve">6.3.5.2 </t>
  </si>
  <si>
    <t xml:space="preserve">6.3.5.3 </t>
  </si>
  <si>
    <t xml:space="preserve">6.3.5.4 </t>
  </si>
  <si>
    <t>Does the Association have a  financial coding structure in place to allow income and expenditure to be allocated to specific donor projects, and for specific months/ periods? See assurance 5.3.2.2</t>
  </si>
  <si>
    <t xml:space="preserve">6.4.1.1 </t>
  </si>
  <si>
    <t xml:space="preserve">6.4.2.1 </t>
  </si>
  <si>
    <t xml:space="preserve">6.5.1.1 </t>
  </si>
  <si>
    <t xml:space="preserve">6.5.2.1 </t>
  </si>
  <si>
    <t xml:space="preserve">6.5.4.1 </t>
  </si>
  <si>
    <t xml:space="preserve">6.5.3.1 </t>
  </si>
  <si>
    <t xml:space="preserve">6.2.3.1 </t>
  </si>
  <si>
    <t xml:space="preserve">6.2.3.2 </t>
  </si>
  <si>
    <t>Y</t>
  </si>
  <si>
    <t>N</t>
  </si>
  <si>
    <t>SCORE*</t>
  </si>
  <si>
    <t xml:space="preserve">Does the Association have a General Ledger system with Chart of Accounts to prepare accounts in the model  IPPF Financial Statements format (set out in the IPPF External Audit Manual)?
</t>
  </si>
  <si>
    <t>5.3.2.3</t>
  </si>
  <si>
    <t>Select the 10 largest restricted expenditure transactions. For each item selected, is there evidence (such as invoice or contract) that supports the allocation to that particular restricted project?</t>
  </si>
  <si>
    <r>
      <t xml:space="preserve">Audit checks </t>
    </r>
    <r>
      <rPr>
        <i/>
        <sz val="11"/>
        <color indexed="8"/>
        <rFont val="Calibri"/>
        <family val="2"/>
      </rPr>
      <t>[as per IPPF Accreditation Standards- for reference only]</t>
    </r>
    <r>
      <rPr>
        <sz val="11"/>
        <color theme="1"/>
        <rFont val="Calibri"/>
        <family val="2"/>
        <scheme val="minor"/>
      </rPr>
      <t>:</t>
    </r>
  </si>
  <si>
    <t>Does the Association have an approved scheme of delegation setting out authorisation limits for all transactions? To be evidenced by sight of formal delegation document that has been approved by the Accountable Officer of the association.</t>
  </si>
  <si>
    <t>Does testing the 10 largest income transactions confirm that the selected transactions are supported by third party evidence (for example donor contract, donor correspondence) as well as bank statements?</t>
  </si>
  <si>
    <t>Are budget versus actual income and expenditure reports are prepared at least quarterly? To be evidenced by sight of the last four budget versus income and expenditure reports.</t>
  </si>
  <si>
    <t>5.4.1.10</t>
  </si>
  <si>
    <t>Do the 10 largest reconciling items within the year end bank agree to post year end cash receipts/ payments? If not please advise why in the explanation cell.</t>
  </si>
  <si>
    <t xml:space="preserve">Does the Association have an identified accountable officer (usually the Executive Director) as evidenced by a signed Statement of Internal Control in the Annual Report and Accounts?
</t>
  </si>
  <si>
    <t xml:space="preserve">Has the accountable officer (usually the Executive Director) signed a Statement of Internal control within the Annual Report, that follows the  format prescribed in IPPF Audit Handbook? </t>
  </si>
  <si>
    <t xml:space="preserve">Do the minutes of the Association's Governing Body or Audit Committee evidence that internal control weaknesses identified internally and/ or by external auditors are reported? Evidenced by identifying one example within the last 12 months of an internal control weakness being reported and reflected in the minutes.
</t>
  </si>
  <si>
    <t>For external audit weaknesses reported in the management letter, and any other control weaknesses reported to the Association (as per 6.1.2.1) does the Association identify and agree formal time-specific action plans, and are these reported to the Governing Body or Audit Committee? Evidence by sight of the written action plan and also meeting minutes within the last 12 months showing review of the action plan.</t>
  </si>
  <si>
    <t>Has the Association reported to its Governing Body or Audit Committee that it has taken steps to address all internal control weaknesses identified in the prior year audit? Evidenced by sight of report showing implementation of agreed actions, and minutes showing review of report by Governing Body or Audit Committee.</t>
  </si>
  <si>
    <t>Do management undertake an exercise to verify the existing and condition of all assets at least annually? To be evidenced by submission of asset listings to management responsible for safeguarding of assets recorded on fixed asset register, and by receipt of responses from management on accuracy of asset listing, within last 12 months.</t>
  </si>
  <si>
    <t xml:space="preserve">Does the Association have a formally approved procurement policy in place?  Evidenced by sight of policy and by either physical signature by Accountable Officer, or by Governing Council or Audit Committee minutes.
</t>
  </si>
  <si>
    <t>Does the Association have formal financial policies documented covering the following areas (evidenced by sight and review of written policy):</t>
  </si>
  <si>
    <t>Do minutes of the Governing Body meetings show that the Association’s financial regulations have been reviewed and approved by the Governing Body within the last 2 years? Evidenced by sight of meeting minutes from the last two years showing Governing Body review and approval of the Association's financial regulations.</t>
  </si>
  <si>
    <t>Does testing of 10 staff salary payments, selected non statistically,  indicate that payments and deductions are made in line with in-country legislative requirements around salary entitlements, tax, social security and pension provisions (as required)?</t>
  </si>
  <si>
    <t>6.2.3.3</t>
  </si>
  <si>
    <t>Did external audit work undertaken as part of the audit identify no control issues in respect of the Association's payroll systems?  areas covered in 6.2.1.4? If control issues were identified, please answer no and specify issue in explanations column.</t>
  </si>
  <si>
    <t>Did external audit work undertaken as part of the audit identify no control issues in the areas covered in 6.2.1.4? If control issues were identified, please answer no and specify no in explanations column</t>
  </si>
  <si>
    <t xml:space="preserve">Does the Association's accounting system includes a budget coding structure that allows costs to be charged to individual cost centres? To be evidenced by sight of the chart of accounts and coding structure for the accounting system.
</t>
  </si>
  <si>
    <t>Is the Association able to produce an expenditure report for all individual cost centres, that reconciles to the General Ledger expenditure total? To be evidenced by sight of an expenditure report and an Association-produced reconciliation back to the General Ledger- report total should agree to General Ledger, and individual cost centre totals should agree to report.</t>
  </si>
  <si>
    <t xml:space="preserve">Is the Association's approved annual budget allocated across individual clinics/branches/ programme areas? Evidenced by sight of budget report, analysing expenditure budget by clinic/ branch/ programme areas.
</t>
  </si>
  <si>
    <t>Does a review of creditors indicates that there are no liabilities due to staff or to suppliers that are older than three months, unless this has been explicitly agreed in writing with the counter party? To be evidenced by review of an aged creditor listing produced from the Association's accounting system. Auditors must ensure that the aged creditor listing total agrees to the Association's General Ledger for the date of report.</t>
  </si>
  <si>
    <t>Does testing of the 10 largest supplier payments in year show that payment was made within the agreed payment terms as shown on the invoice or other written agreement signed by supplier?</t>
  </si>
  <si>
    <t>6.4.1.1 Do the Governing Body minutes confirm the appointment of the external auditor? To be evidenced by sight of meeting minute showing approval of current audit firm.</t>
  </si>
  <si>
    <t>6.4.2.1 Was the external auditor appointed following a formal tendering process? To be evidenced by sight of two or more tender documents from different top 20 audit firms (as defined by IPPF regulations).</t>
  </si>
  <si>
    <t>Does the Association has a risk management policy that was approved by the Governing Body? To be evidenced by sight of written risk management policy and by board minute showing approval of policy by Governing Body.</t>
  </si>
  <si>
    <t>Does the Association maintains a risk register that identifies the key risks facing the organisation, and that is reviewed by the Governing Body and updated at least annually? To be evidenced by sight of written risk register and by board minute showing review of risk register by Governing Body within the last 12 months.</t>
  </si>
  <si>
    <t>Has the Association put in place password protection for key network and system access, in respect of business critical systems (general ledger, payroll system)? To be evidenced by written IT security policy and by testing of system access controls for 3 members of finance team.</t>
  </si>
  <si>
    <t>Can the Association can demonstrate that it has reviewed its arrangements for  secure back-up arrangements and recover data for business critical systems in the event of a major disruption, and is working to put in place disaster recovery and business continuity plans within 12 months? To be evidenced by sight of written disaster recovery and business continuity plan, in draft or final format.</t>
  </si>
  <si>
    <t>*Score is generated by IPPF, based IPPF judgements and methodology. Whilst this is informed by the auditor assurances provided against each test, the overall scores do not represent an opinion on the part of the external audit firm as to the adequacy of the Association's control arrangements.</t>
  </si>
  <si>
    <t>In the case of qualified audit opinions, has the Association formally set out in writing an action plan to address the identified audit issue in time for the following year end, and has this been reviewed by the Governing Body (to be evidenced by written report plus Governing Body minutes showing that the report was considered by the Governing Body)?</t>
  </si>
  <si>
    <t>Does the Association have a financial coding structure in place to allow income and expenditure to be allocated to specific donor projects? Evidenced by sight of chart of accounts that includes coding fields that relate to individual projects, and that can be applied to income and expenditure transactions.</t>
  </si>
  <si>
    <t>Does the Association undertakes monthly reconciliations between the Finance system and bank statements for all bank accounts held by the association, for which all reconciling items are identified and which are are reviewed and signed by a senior member of finance team? Evidence by sight of the reconciliations for the 12 months preceding the commencement of the audit fieldwork. If unreconciled amounts exist please answer N and provide details in the explanation cell.</t>
  </si>
  <si>
    <t>Does the Association have formal procedure notes documented for all parts of its accounting system, and are these are reviewed and updated at least every 2 years? To be evidenced by sight of the written notes.</t>
  </si>
  <si>
    <t>Does Association have an identified body (i.e. the Governing Body or Audit Committee if in place), that is independent of management and that is formally charged with considering whether management are exercising internal control in respect of financial operations (should be reflected in the body's terms of reference or constitution, and as a standing item on its agenda)? Evidence this by obtaining a copy of the terms of reference of the identified body and observing that these responsibilities are included in the terms.</t>
  </si>
  <si>
    <t>Does the Association have a fixed asset disposals policy that includes the requirement for a competitive process (including public bids) for sales, and for disposals to be approved by the Executive Director and reported to the Governing Body?  Evidenced by sight of policy.</t>
  </si>
  <si>
    <t>Does the Association undertake physical counts of inventory at least every 6 months, and are these verified by a different member of staff and signed by a senior member of staff? To be evidenced by signed count sheets from a stock count that has occurred in the six months before the commencement of the auditor's fieldwork commencing.</t>
  </si>
  <si>
    <t xml:space="preserve">6.1.1.3 </t>
  </si>
  <si>
    <t>Did the testing above and substantive audit testing of expenditure undertaken as part of the external audit identify no unsupported transactions?</t>
  </si>
  <si>
    <t xml:space="preserve">Does the General Ledger contain no balances on accounts that are described as 'suspense accounts' and/or accounts that do not have a standard account description attached to them? If the answer is no, please state the value in the explanation cell. If uncertain as to whether an account description meets the definition, please answer yes and provide details in the explanation cell. Examples of where this would apply would be descriptions such as 'DUMP','SUSPENSE', 'BLANK'. </t>
  </si>
  <si>
    <t>Financial Control Evaluation</t>
  </si>
  <si>
    <t>Overall score*:</t>
  </si>
  <si>
    <t>In the case of qualified audit opinions, was the audit opinion in the preceding year unqualified?</t>
  </si>
  <si>
    <t>NA</t>
  </si>
  <si>
    <t>Y/ N/ NA / Other</t>
  </si>
  <si>
    <t>Financial year</t>
  </si>
  <si>
    <t>If No, please state how many months work was reconciled and approved correctly</t>
  </si>
  <si>
    <t>Scoring</t>
  </si>
  <si>
    <t>Weight</t>
  </si>
  <si>
    <t>How many months after the financial year end were the audit accounts completed?</t>
  </si>
  <si>
    <r>
      <t xml:space="preserve">Is this work in progress and will it be complete in time for the following year end? Please select as follows:                                                                    </t>
    </r>
    <r>
      <rPr>
        <b/>
        <sz val="11"/>
        <color theme="0"/>
        <rFont val="Calibri"/>
        <family val="2"/>
        <scheme val="minor"/>
      </rPr>
      <t xml:space="preserve">1 = Work in progress expected to be complete in time for the following year end                                                                2= work in progress not expected to be  complete in time for the following year end                                                                 3= No plan in place      </t>
    </r>
  </si>
  <si>
    <t>Weightage (point allocation)</t>
  </si>
  <si>
    <t>If No, how many  times was this completed during the year?</t>
  </si>
  <si>
    <t xml:space="preserve"> </t>
  </si>
  <si>
    <t>6.2.1.4.1</t>
  </si>
  <si>
    <t>6.2.1.4.2</t>
  </si>
  <si>
    <t>6.2.1.4.3</t>
  </si>
  <si>
    <t>6.2.1.4.4</t>
  </si>
  <si>
    <t>6.2.1.4.5</t>
  </si>
  <si>
    <t>6.2.1.4.6</t>
  </si>
  <si>
    <t>6.2.1.4.7</t>
  </si>
  <si>
    <t>6.2.1.4.8</t>
  </si>
  <si>
    <t>6.2.1.4.9</t>
  </si>
  <si>
    <t>6.2.1.4.10</t>
  </si>
  <si>
    <t>Weighting</t>
  </si>
  <si>
    <t>Score for control</t>
  </si>
  <si>
    <t>Weighted score</t>
  </si>
  <si>
    <t>&gt;0.9</t>
  </si>
  <si>
    <t>0.75 - 0.89</t>
  </si>
  <si>
    <t>0.6 - 0.74</t>
  </si>
  <si>
    <t>0.45 - 0.6</t>
  </si>
  <si>
    <t>Significant control weaknesses identified</t>
  </si>
  <si>
    <t>&lt;0.45</t>
  </si>
  <si>
    <t>Effective controls</t>
  </si>
  <si>
    <r>
      <t>Has the Association met the reporting requirements for its 5 largest donors during the year? To be evidenced by submission and acceptance by donor of reports specified in donor contract and, where this includes IPPF funding, to be evidenced by direct confirmation by IPPF Central Office- auditors should e-mail vdarcysmith</t>
    </r>
    <r>
      <rPr>
        <u/>
        <sz val="11"/>
        <color indexed="18"/>
        <rFont val="Calibri"/>
        <family val="2"/>
      </rPr>
      <t>@ippf.org</t>
    </r>
    <r>
      <rPr>
        <sz val="11"/>
        <color theme="1"/>
        <rFont val="Calibri"/>
        <family val="2"/>
        <scheme val="minor"/>
      </rPr>
      <t xml:space="preserve"> or </t>
    </r>
    <r>
      <rPr>
        <u/>
        <sz val="11"/>
        <color indexed="18"/>
        <rFont val="Calibri"/>
        <family val="2"/>
      </rPr>
      <t>jbosiacki@ippf.org</t>
    </r>
    <r>
      <rPr>
        <sz val="11"/>
        <color theme="1"/>
        <rFont val="Calibri"/>
        <family val="2"/>
        <scheme val="minor"/>
      </rPr>
      <t xml:space="preserve"> with details of the funding selected for confirmation.
</t>
    </r>
  </si>
  <si>
    <t>If No, what percentage have satisfactory supporting evidence?</t>
  </si>
  <si>
    <t>Controls not operating effectively</t>
  </si>
  <si>
    <t>Demonstrated weakness in operation of controls</t>
  </si>
  <si>
    <t>Controls operating but require some improvements required</t>
  </si>
  <si>
    <t>Summary results</t>
  </si>
  <si>
    <t>5.3 Compliance with donor requirements</t>
  </si>
  <si>
    <t>5.4 Internal control systems</t>
  </si>
  <si>
    <t>6.1 Safeguarding of assets</t>
  </si>
  <si>
    <t>6.2 Financial regulations</t>
  </si>
  <si>
    <t>6.3 Accounting systems</t>
  </si>
  <si>
    <t>6.4 External audit</t>
  </si>
  <si>
    <t>6.5 Risk management</t>
  </si>
  <si>
    <t>IPPF AUDIT MANUAL STANDARD</t>
  </si>
  <si>
    <t>CONTROL TESTING OUTCOME</t>
  </si>
  <si>
    <t>SCORE</t>
  </si>
  <si>
    <t>KEY</t>
  </si>
  <si>
    <t xml:space="preserve">If No, what percentage of the reconciling items agreed? </t>
  </si>
  <si>
    <t>Does the Association undertake physical counts of locally held cash at least monthly, and are these verified by a different member of staff and signed by a senior member of the finance team? To be evidenced by signed count sheets from a count that has occurred in the two months of the auditor's fieldwork commencing.</t>
  </si>
  <si>
    <t>Does the procurement policy set out limits for tendering services, procurement approval requirements, formal tender receipt and opening procedure, evaluation criteria to be used in assessing supplier bids, and formal process for responding to all suppliers? Please specify minimum value for going to tender in the explanation box.</t>
  </si>
  <si>
    <t xml:space="preserve">
6.3.1 Does the Association have an accounting system which allows the direct and indirect costs associated with budget areas to be identified?
6.3.2 Does the accounting system allow information to be produced to allow for financial performance to be assessed for individual clinics, branches and programme areas?
6.3.3 Does the Association review and assess whether the level of overhead administrative costs (finance, administration, IT, office running costs) are proportionate to the cost of operations?
6.3.4 Is the accounting system able to track and report on the expenditure of restricted funds according to donor requirements?
6.3.5 Can the organisation clearly demonstrate its ability to pay short term liabilities (wages, invoices etc.) on time, without resorting to increased borrowing or creating other types of indebtedness?
</t>
  </si>
  <si>
    <t>If No, what percentage has  been met?</t>
  </si>
  <si>
    <t>Additional information requests (hit F9 when answered a "N" in row E)</t>
  </si>
  <si>
    <t xml:space="preserve">If No, what percentage of the transactions test met the criteria stated? </t>
  </si>
  <si>
    <t>Response</t>
  </si>
  <si>
    <t>If No, what percentage of these meet the requirements?</t>
  </si>
  <si>
    <t>If No, what percentage of these were made during the agreed payment terms?</t>
  </si>
  <si>
    <t>A yellow cell in this workbook indicates an input cell. Whereever a yellow appears input is COMPULSORY for the purposes of this exercise.</t>
  </si>
  <si>
    <t>n</t>
  </si>
  <si>
    <t xml:space="preserve">For the 10 items selected in 5.3.2.3 does the supporting evidence (e.g. invoice or contract) support the month to which the expense has been booked in the Association's General Ledger? </t>
  </si>
  <si>
    <t>6.2.1.4.6.1</t>
  </si>
  <si>
    <t>- Financial Crime policy, covering money laundering, terrorist financing, bribery &amp; corruption, fraud, financial sanctions and export control.</t>
  </si>
  <si>
    <r>
      <t xml:space="preserve">
6.2.1 Do the written financial policies or regulations and procedures address each of the following items:
 • cash handling;
 • banking arrangements;
 • cheque signing authorities;
 • payroll;
 • reconciliation (bank accounts and cash);
 • purchasing;
 • separation of duties; 
</t>
    </r>
    <r>
      <rPr>
        <sz val="11"/>
        <color rgb="FFFF0000"/>
        <rFont val="Calibri"/>
        <family val="2"/>
        <scheme val="minor"/>
      </rPr>
      <t xml:space="preserve"> • financial crime;</t>
    </r>
    <r>
      <rPr>
        <sz val="11"/>
        <color theme="1"/>
        <rFont val="Calibri"/>
        <family val="2"/>
        <scheme val="minor"/>
      </rPr>
      <t xml:space="preserve">
 • financial reporting;
 • fixed assets;
 • vehicles;
 • tender process;
 • payment for goods and services;
 • accounting records and statements;
 • minimum retention period for records;
 • risk management.
6.2.2 Do minutes of Governing Body meetings show that the Association’s financial regulations have been reviewed and approved by the Governing Body?
6.2.3 Are the Associations financial policies and systems in line with relevant national legislation and generally accepted international accounting principles?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</si>
</sst>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indexed="8"/>
      <name val="Calibri"/>
      <family val="2"/>
    </font>
    <font>
      <sz val="8"/>
      <name val="Calibri"/>
      <family val="2"/>
    </font>
    <font>
      <b/>
      <sz val="11"/>
      <color indexed="8"/>
      <name val="Calibri"/>
      <family val="2"/>
    </font>
    <font>
      <b/>
      <sz val="18"/>
      <color indexed="8"/>
      <name val="Calibri"/>
      <family val="2"/>
    </font>
    <font>
      <i/>
      <sz val="11"/>
      <color indexed="8"/>
      <name val="Calibri"/>
      <family val="2"/>
    </font>
    <font>
      <u/>
      <sz val="11"/>
      <color indexed="18"/>
      <name val="Calibri"/>
      <family val="2"/>
    </font>
    <font>
      <sz val="11"/>
      <color theme="1"/>
      <name val="Calibri"/>
      <family val="2"/>
      <scheme val="minor"/>
    </font>
    <font>
      <b/>
      <sz val="11"/>
      <color theme="0"/>
      <name val="Calibri"/>
      <family val="2"/>
      <scheme val="minor"/>
    </font>
    <font>
      <sz val="11"/>
      <color theme="0"/>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u/>
      <sz val="11"/>
      <color theme="1"/>
      <name val="Calibri"/>
      <family val="2"/>
      <scheme val="minor"/>
    </font>
    <font>
      <b/>
      <sz val="16"/>
      <color indexed="8"/>
      <name val="Calibri"/>
      <family val="2"/>
    </font>
    <font>
      <sz val="11"/>
      <color indexed="8"/>
      <name val="Calibri"/>
      <family val="2"/>
    </font>
    <font>
      <b/>
      <sz val="11"/>
      <color rgb="FFFF0000"/>
      <name val="Calibri"/>
      <family val="2"/>
      <scheme val="minor"/>
    </font>
    <font>
      <sz val="11"/>
      <color rgb="FFFF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6" tint="0.59999389629810485"/>
        <bgColor indexed="65"/>
      </patternFill>
    </fill>
    <fill>
      <patternFill patternType="solid">
        <fgColor theme="9"/>
      </patternFill>
    </fill>
    <fill>
      <patternFill patternType="solid">
        <fgColor theme="9" tint="0.59999389629810485"/>
        <bgColor indexed="65"/>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9" fontId="7" fillId="0" borderId="0" applyFon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7" fillId="7" borderId="0" applyNumberFormat="0" applyBorder="0" applyAlignment="0" applyProtection="0"/>
    <xf numFmtId="0" fontId="9" fillId="8" borderId="0" applyNumberFormat="0" applyBorder="0" applyAlignment="0" applyProtection="0"/>
    <xf numFmtId="0" fontId="7" fillId="9" borderId="0" applyNumberFormat="0" applyBorder="0" applyAlignment="0" applyProtection="0"/>
  </cellStyleXfs>
  <cellXfs count="94">
    <xf numFmtId="0" fontId="0" fillId="0" borderId="0" xfId="0"/>
    <xf numFmtId="0" fontId="0" fillId="2" borderId="0" xfId="0" applyFill="1" applyAlignment="1">
      <alignment vertical="top" wrapText="1"/>
    </xf>
    <xf numFmtId="0" fontId="1" fillId="2" borderId="1" xfId="0" applyFont="1" applyFill="1" applyBorder="1" applyAlignment="1">
      <alignment horizontal="center" vertical="top" wrapText="1"/>
    </xf>
    <xf numFmtId="0" fontId="0" fillId="2" borderId="1" xfId="0" applyFill="1" applyBorder="1" applyAlignment="1">
      <alignment vertical="top" wrapText="1"/>
    </xf>
    <xf numFmtId="0" fontId="0" fillId="2" borderId="1" xfId="0" applyNumberFormat="1" applyFill="1" applyBorder="1" applyAlignment="1">
      <alignment vertical="top" wrapText="1"/>
    </xf>
    <xf numFmtId="0" fontId="3" fillId="2" borderId="0" xfId="0" applyFont="1" applyFill="1" applyAlignment="1">
      <alignment vertical="top" wrapText="1"/>
    </xf>
    <xf numFmtId="0" fontId="0" fillId="2" borderId="0"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2" xfId="0" applyNumberFormat="1" applyFill="1" applyBorder="1" applyAlignment="1">
      <alignment vertical="top" wrapText="1"/>
    </xf>
    <xf numFmtId="0" fontId="1" fillId="2" borderId="3" xfId="0" applyFont="1" applyFill="1" applyBorder="1" applyAlignment="1">
      <alignment horizontal="center" vertical="top" wrapText="1"/>
    </xf>
    <xf numFmtId="0" fontId="0" fillId="2" borderId="8" xfId="0" applyFill="1" applyBorder="1" applyAlignment="1">
      <alignment vertical="top" wrapText="1"/>
    </xf>
    <xf numFmtId="0" fontId="0" fillId="2" borderId="6" xfId="0" quotePrefix="1" applyFill="1" applyBorder="1" applyAlignment="1">
      <alignment vertical="top" wrapText="1"/>
    </xf>
    <xf numFmtId="0" fontId="0" fillId="2" borderId="4" xfId="0" quotePrefix="1" applyFill="1" applyBorder="1" applyAlignment="1">
      <alignment vertical="top" wrapText="1"/>
    </xf>
    <xf numFmtId="0" fontId="1" fillId="2" borderId="9"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0" xfId="0" applyFont="1" applyFill="1" applyBorder="1" applyAlignment="1">
      <alignment horizontal="center" vertical="top" wrapText="1"/>
    </xf>
    <xf numFmtId="0" fontId="0" fillId="2" borderId="1" xfId="0" applyFill="1" applyBorder="1" applyAlignment="1">
      <alignment horizontal="center" vertical="top" wrapText="1"/>
    </xf>
    <xf numFmtId="0" fontId="0" fillId="2" borderId="0" xfId="0" applyFill="1" applyAlignment="1">
      <alignment horizontal="center" vertical="top" wrapText="1"/>
    </xf>
    <xf numFmtId="0" fontId="3" fillId="2" borderId="1" xfId="0" applyFont="1" applyFill="1" applyBorder="1" applyAlignment="1">
      <alignment vertical="top" wrapText="1"/>
    </xf>
    <xf numFmtId="0" fontId="3" fillId="2" borderId="0" xfId="0" applyFont="1" applyFill="1" applyBorder="1" applyAlignment="1">
      <alignment vertical="top" wrapText="1"/>
    </xf>
    <xf numFmtId="0" fontId="0" fillId="4" borderId="0" xfId="0" applyFill="1" applyAlignment="1">
      <alignment vertical="top" wrapText="1"/>
    </xf>
    <xf numFmtId="0" fontId="0" fillId="4" borderId="4" xfId="0"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vertical="top" wrapText="1"/>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2" borderId="1" xfId="0" applyFill="1" applyBorder="1" applyAlignment="1">
      <alignment vertical="top" wrapText="1"/>
    </xf>
    <xf numFmtId="0" fontId="0" fillId="2" borderId="4" xfId="0" applyFill="1" applyBorder="1" applyAlignment="1">
      <alignment vertical="top" wrapText="1"/>
    </xf>
    <xf numFmtId="0" fontId="9" fillId="2" borderId="1" xfId="0" applyFont="1" applyFill="1" applyBorder="1" applyAlignment="1">
      <alignment horizontal="left" vertical="top" wrapText="1"/>
    </xf>
    <xf numFmtId="0" fontId="1" fillId="2" borderId="0" xfId="0" applyFont="1" applyFill="1" applyAlignment="1">
      <alignment vertical="top" wrapText="1"/>
    </xf>
    <xf numFmtId="9" fontId="0" fillId="2" borderId="0" xfId="1" applyFont="1" applyFill="1" applyAlignment="1">
      <alignment vertical="top" wrapText="1"/>
    </xf>
    <xf numFmtId="0" fontId="0" fillId="4" borderId="2" xfId="0" applyFill="1" applyBorder="1" applyAlignment="1">
      <alignment horizontal="right" vertical="top" wrapText="1"/>
    </xf>
    <xf numFmtId="0" fontId="9" fillId="4" borderId="1" xfId="0" applyFont="1" applyFill="1" applyBorder="1" applyAlignment="1">
      <alignment horizontal="left" vertical="top" wrapText="1"/>
    </xf>
    <xf numFmtId="0" fontId="0" fillId="4" borderId="1" xfId="0" applyFill="1" applyBorder="1" applyAlignment="1">
      <alignment horizontal="center" vertical="top" wrapText="1"/>
    </xf>
    <xf numFmtId="0" fontId="12" fillId="2" borderId="0" xfId="0" applyFont="1" applyFill="1" applyAlignment="1">
      <alignment vertical="top" wrapText="1"/>
    </xf>
    <xf numFmtId="0" fontId="9" fillId="2" borderId="0" xfId="0" applyFont="1" applyFill="1" applyAlignment="1">
      <alignment vertical="top" wrapText="1"/>
    </xf>
    <xf numFmtId="0" fontId="0" fillId="2" borderId="1" xfId="0" applyFill="1" applyBorder="1" applyAlignment="1">
      <alignment vertical="top" wrapText="1"/>
    </xf>
    <xf numFmtId="0" fontId="1" fillId="2" borderId="1" xfId="0" applyFont="1" applyFill="1" applyBorder="1" applyAlignment="1">
      <alignment horizontal="center" vertical="top" wrapText="1"/>
    </xf>
    <xf numFmtId="0" fontId="0" fillId="0" borderId="4" xfId="0" applyFill="1" applyBorder="1" applyAlignment="1">
      <alignment vertical="top" wrapText="1"/>
    </xf>
    <xf numFmtId="0" fontId="0" fillId="0" borderId="1" xfId="0" applyFill="1" applyBorder="1" applyAlignment="1">
      <alignment vertical="top" wrapText="1"/>
    </xf>
    <xf numFmtId="0" fontId="0" fillId="2" borderId="1" xfId="0" applyFill="1" applyBorder="1" applyAlignment="1">
      <alignment vertical="top" wrapText="1"/>
    </xf>
    <xf numFmtId="0" fontId="13" fillId="2" borderId="0" xfId="0" applyFont="1" applyFill="1" applyAlignment="1">
      <alignment vertical="top" wrapText="1"/>
    </xf>
    <xf numFmtId="0" fontId="14" fillId="2" borderId="1" xfId="0" applyFont="1" applyFill="1" applyBorder="1" applyAlignment="1">
      <alignment vertical="top" wrapText="1"/>
    </xf>
    <xf numFmtId="0" fontId="0" fillId="2" borderId="1" xfId="0" applyFont="1" applyFill="1" applyBorder="1" applyAlignment="1">
      <alignment vertical="top" wrapText="1"/>
    </xf>
    <xf numFmtId="0" fontId="15" fillId="2" borderId="1" xfId="0" applyFont="1" applyFill="1" applyBorder="1" applyAlignment="1">
      <alignment vertical="top" wrapText="1"/>
    </xf>
    <xf numFmtId="2" fontId="0" fillId="2" borderId="1" xfId="0" applyNumberFormat="1" applyFont="1" applyFill="1" applyBorder="1" applyAlignment="1">
      <alignment vertical="top" wrapText="1"/>
    </xf>
    <xf numFmtId="0" fontId="12" fillId="10" borderId="1" xfId="0" applyFont="1" applyFill="1" applyBorder="1" applyAlignment="1">
      <alignment vertical="top" wrapText="1"/>
    </xf>
    <xf numFmtId="0" fontId="0" fillId="4" borderId="1" xfId="0" applyFont="1" applyFill="1" applyBorder="1" applyAlignment="1">
      <alignment vertical="top" wrapText="1"/>
    </xf>
    <xf numFmtId="0" fontId="0" fillId="2" borderId="0" xfId="0" applyFont="1" applyFill="1" applyBorder="1" applyAlignment="1">
      <alignment vertical="top" wrapText="1"/>
    </xf>
    <xf numFmtId="0" fontId="0" fillId="2" borderId="0" xfId="0" applyFont="1" applyFill="1" applyAlignment="1">
      <alignment vertical="top" wrapText="1"/>
    </xf>
    <xf numFmtId="0" fontId="0" fillId="11" borderId="1" xfId="0" applyFill="1" applyBorder="1" applyAlignment="1">
      <alignment vertical="top" wrapText="1"/>
    </xf>
    <xf numFmtId="0" fontId="10" fillId="5" borderId="1" xfId="2" applyBorder="1" applyAlignment="1">
      <alignment vertical="top" wrapText="1"/>
    </xf>
    <xf numFmtId="0" fontId="7" fillId="7" borderId="1" xfId="4" applyBorder="1" applyAlignment="1">
      <alignment vertical="top" wrapText="1"/>
    </xf>
    <xf numFmtId="0" fontId="0" fillId="7" borderId="1" xfId="4" applyFont="1" applyBorder="1" applyAlignment="1">
      <alignment vertical="top" wrapText="1"/>
    </xf>
    <xf numFmtId="0" fontId="7" fillId="9" borderId="1" xfId="6" applyBorder="1" applyAlignment="1">
      <alignment vertical="top" wrapText="1"/>
    </xf>
    <xf numFmtId="0" fontId="0" fillId="9" borderId="1" xfId="6" applyFont="1" applyBorder="1" applyAlignment="1">
      <alignment vertical="top" wrapText="1"/>
    </xf>
    <xf numFmtId="0" fontId="9" fillId="8" borderId="1" xfId="5" applyBorder="1" applyAlignment="1">
      <alignment vertical="top" wrapText="1"/>
    </xf>
    <xf numFmtId="0" fontId="11" fillId="6" borderId="1" xfId="3" applyBorder="1" applyAlignment="1">
      <alignment vertical="top" wrapText="1"/>
    </xf>
    <xf numFmtId="9" fontId="0" fillId="2" borderId="1" xfId="1" applyFont="1" applyFill="1" applyBorder="1" applyAlignment="1">
      <alignment vertical="top" wrapText="1"/>
    </xf>
    <xf numFmtId="2" fontId="0" fillId="2" borderId="1" xfId="0" applyNumberFormat="1" applyFill="1" applyBorder="1" applyAlignment="1">
      <alignment vertical="top" wrapText="1"/>
    </xf>
    <xf numFmtId="0" fontId="3" fillId="4" borderId="1" xfId="0" applyFont="1" applyFill="1" applyBorder="1" applyAlignment="1">
      <alignment vertical="top" wrapText="1"/>
    </xf>
    <xf numFmtId="2" fontId="3" fillId="2" borderId="1" xfId="0" applyNumberFormat="1" applyFont="1" applyFill="1" applyBorder="1" applyAlignment="1">
      <alignment vertical="top" wrapText="1"/>
    </xf>
    <xf numFmtId="0" fontId="5" fillId="11" borderId="1" xfId="0" applyFont="1" applyFill="1" applyBorder="1" applyAlignment="1">
      <alignment vertical="top" wrapText="1"/>
    </xf>
    <xf numFmtId="0" fontId="3" fillId="11" borderId="1" xfId="0" applyFont="1" applyFill="1" applyBorder="1" applyAlignment="1">
      <alignment vertical="top" wrapText="1"/>
    </xf>
    <xf numFmtId="0" fontId="1" fillId="11" borderId="1" xfId="0" applyFont="1" applyFill="1" applyBorder="1" applyAlignment="1">
      <alignment vertical="top" wrapText="1"/>
    </xf>
    <xf numFmtId="0" fontId="12" fillId="11" borderId="1" xfId="0" applyFont="1" applyFill="1" applyBorder="1" applyAlignment="1">
      <alignment vertical="top" wrapText="1"/>
    </xf>
    <xf numFmtId="0" fontId="0" fillId="4" borderId="7" xfId="0" applyFill="1" applyBorder="1" applyAlignment="1">
      <alignment vertical="top" wrapText="1"/>
    </xf>
    <xf numFmtId="0" fontId="0" fillId="4" borderId="2" xfId="0" applyNumberFormat="1" applyFill="1" applyBorder="1" applyAlignment="1">
      <alignment vertical="top" wrapText="1"/>
    </xf>
    <xf numFmtId="0" fontId="0" fillId="2" borderId="0" xfId="0" applyFont="1" applyFill="1" applyAlignment="1">
      <alignment horizontal="center" vertical="top" wrapText="1"/>
    </xf>
    <xf numFmtId="0" fontId="0" fillId="4" borderId="1" xfId="0" quotePrefix="1" applyFill="1" applyBorder="1" applyAlignment="1">
      <alignment vertical="top" wrapText="1"/>
    </xf>
    <xf numFmtId="0" fontId="0" fillId="2" borderId="1" xfId="0" applyFill="1" applyBorder="1" applyAlignment="1">
      <alignment vertical="top" wrapText="1"/>
    </xf>
    <xf numFmtId="0" fontId="17" fillId="2" borderId="6" xfId="0" quotePrefix="1" applyFont="1" applyFill="1" applyBorder="1" applyAlignment="1">
      <alignment vertical="top" wrapText="1"/>
    </xf>
    <xf numFmtId="0" fontId="0" fillId="4" borderId="1" xfId="0" applyFont="1" applyFill="1" applyBorder="1" applyAlignment="1">
      <alignment horizontal="left" vertical="top" wrapText="1"/>
    </xf>
    <xf numFmtId="0" fontId="4" fillId="3" borderId="1" xfId="0" applyFont="1" applyFill="1" applyBorder="1" applyAlignment="1">
      <alignment vertical="top" wrapText="1"/>
    </xf>
    <xf numFmtId="0" fontId="12" fillId="10" borderId="1" xfId="0" applyFont="1" applyFill="1" applyBorder="1" applyAlignment="1">
      <alignment horizontal="left" vertical="top" wrapText="1"/>
    </xf>
    <xf numFmtId="0" fontId="16" fillId="2" borderId="10"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6" fillId="2" borderId="8"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6" fillId="2" borderId="13" xfId="0" applyFont="1" applyFill="1" applyBorder="1" applyAlignment="1">
      <alignment horizontal="center" vertical="top" wrapText="1"/>
    </xf>
    <xf numFmtId="0" fontId="16" fillId="2" borderId="7" xfId="0" applyFont="1" applyFill="1" applyBorder="1" applyAlignment="1">
      <alignment horizontal="center"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0" fillId="2" borderId="1" xfId="0" applyFill="1" applyBorder="1" applyAlignment="1">
      <alignment vertical="top" wrapText="1"/>
    </xf>
    <xf numFmtId="0" fontId="1" fillId="2" borderId="1" xfId="0" applyFont="1" applyFill="1" applyBorder="1" applyAlignment="1">
      <alignment horizontal="center" vertical="top" wrapText="1"/>
    </xf>
    <xf numFmtId="0" fontId="1" fillId="3" borderId="1" xfId="0" applyFont="1" applyFill="1" applyBorder="1" applyAlignment="1">
      <alignment vertical="top" wrapText="1"/>
    </xf>
    <xf numFmtId="0" fontId="1" fillId="2" borderId="3" xfId="0" applyFont="1" applyFill="1" applyBorder="1" applyAlignment="1">
      <alignment horizontal="center" vertical="top" wrapText="1"/>
    </xf>
    <xf numFmtId="0" fontId="0" fillId="2" borderId="4" xfId="0" applyFill="1" applyBorder="1" applyAlignment="1">
      <alignment vertical="top" wrapText="1"/>
    </xf>
  </cellXfs>
  <cellStyles count="7">
    <cellStyle name="40% - Accent3" xfId="4" builtinId="39"/>
    <cellStyle name="40% - Accent6" xfId="6" builtinId="51"/>
    <cellStyle name="Accent6" xfId="5" builtinId="49"/>
    <cellStyle name="Bad" xfId="3" builtinId="27"/>
    <cellStyle name="Good" xfId="2" builtinId="26"/>
    <cellStyle name="Normal" xfId="0" builtinId="0"/>
    <cellStyle name="Percent" xfId="1" builtinId="5"/>
  </cellStyles>
  <dxfs count="190">
    <dxf>
      <fill>
        <patternFill>
          <bgColor rgb="FFFFFF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ont>
        <b val="0"/>
        <i val="0"/>
        <color auto="1"/>
      </font>
    </dxf>
    <dxf>
      <fill>
        <patternFill>
          <bgColor rgb="FFFFFF99"/>
        </patternFill>
      </fill>
    </dxf>
    <dxf>
      <fill>
        <patternFill>
          <bgColor rgb="FFFFFF99"/>
        </patternFill>
      </fill>
    </dxf>
    <dxf>
      <font>
        <b val="0"/>
        <i val="0"/>
        <color auto="1"/>
      </font>
    </dxf>
    <dxf>
      <font>
        <b val="0"/>
        <i val="0"/>
        <color auto="1"/>
      </font>
    </dxf>
    <dxf>
      <fill>
        <patternFill>
          <bgColor rgb="FFFFFF00"/>
        </patternFill>
      </fill>
    </dxf>
    <dxf>
      <font>
        <b val="0"/>
        <i val="0"/>
        <color auto="1"/>
      </font>
    </dxf>
    <dxf>
      <font>
        <b val="0"/>
        <i val="0"/>
        <color auto="1"/>
      </font>
    </dxf>
    <dxf>
      <font>
        <b val="0"/>
        <i val="0"/>
        <color auto="1"/>
      </font>
    </dxf>
    <dxf>
      <font>
        <b val="0"/>
        <i val="0"/>
        <color auto="1"/>
      </font>
    </dxf>
    <dxf>
      <font>
        <b val="0"/>
        <i val="0"/>
        <color auto="1"/>
      </font>
    </dxf>
    <dxf>
      <fill>
        <patternFill>
          <bgColor rgb="FFFFFF00"/>
        </patternFill>
      </fill>
    </dxf>
    <dxf>
      <font>
        <b val="0"/>
        <i val="0"/>
        <color auto="1"/>
      </font>
    </dxf>
    <dxf>
      <font>
        <b val="0"/>
        <i val="0"/>
        <color auto="1"/>
      </font>
    </dxf>
    <dxf>
      <font>
        <b val="0"/>
        <i val="0"/>
        <color auto="1"/>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99"/>
        </patternFill>
      </fill>
    </dxf>
    <dxf>
      <fill>
        <patternFill>
          <bgColor rgb="FFFFFF99"/>
        </patternFill>
      </fill>
    </dxf>
    <dxf>
      <fill>
        <patternFill>
          <bgColor rgb="FFFFFF99"/>
        </patternFill>
      </fill>
    </dxf>
    <dxf>
      <fill>
        <patternFill>
          <bgColor rgb="FFFFFF00"/>
        </patternFill>
      </fill>
    </dxf>
    <dxf>
      <font>
        <b val="0"/>
        <i val="0"/>
        <color auto="1"/>
      </font>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color auto="1"/>
      </font>
    </dxf>
    <dxf>
      <fill>
        <patternFill>
          <bgColor rgb="FFFFFF99"/>
        </patternFill>
      </fill>
    </dxf>
    <dxf>
      <fill>
        <patternFill>
          <bgColor rgb="FFFFFF99"/>
        </patternFill>
      </fill>
    </dxf>
    <dxf>
      <fill>
        <patternFill>
          <bgColor rgb="FFFFFF00"/>
        </patternFill>
      </fill>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9" tint="-0.24994659260841701"/>
        </patternFill>
      </fill>
    </dxf>
    <dxf>
      <fill>
        <patternFill>
          <bgColor theme="9" tint="0.59996337778862885"/>
        </patternFill>
      </fill>
    </dxf>
    <dxf>
      <fill>
        <patternFill>
          <bgColor theme="6"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9" tint="-0.24994659260841701"/>
        </patternFill>
      </fill>
    </dxf>
    <dxf>
      <fill>
        <patternFill>
          <bgColor theme="9" tint="0.59996337778862885"/>
        </patternFill>
      </fill>
    </dxf>
    <dxf>
      <fill>
        <patternFill>
          <bgColor theme="6"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9" tint="-0.24994659260841701"/>
        </patternFill>
      </fill>
    </dxf>
    <dxf>
      <fill>
        <patternFill>
          <bgColor theme="9" tint="0.59996337778862885"/>
        </patternFill>
      </fill>
    </dxf>
    <dxf>
      <fill>
        <patternFill>
          <bgColor theme="6" tint="0.39994506668294322"/>
        </patternFill>
      </fill>
    </dxf>
    <dxf>
      <font>
        <color rgb="FF006100"/>
      </font>
      <fill>
        <patternFill>
          <bgColor rgb="FFC6EFCE"/>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006100"/>
      </font>
      <fill>
        <patternFill>
          <bgColor rgb="FFC6EFCE"/>
        </patternFill>
      </fill>
    </dxf>
    <dxf>
      <font>
        <color theme="0"/>
      </font>
      <fill>
        <patternFill>
          <bgColor theme="9" tint="-0.24994659260841701"/>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2:H127"/>
  <sheetViews>
    <sheetView tabSelected="1" zoomScale="70" zoomScaleNormal="70" workbookViewId="0">
      <selection activeCell="C6" sqref="C6"/>
    </sheetView>
  </sheetViews>
  <sheetFormatPr defaultColWidth="9.109375" defaultRowHeight="14.4" x14ac:dyDescent="0.3"/>
  <cols>
    <col min="1" max="1" width="7.5546875" style="1" customWidth="1"/>
    <col min="2" max="2" width="50.109375" style="1" customWidth="1"/>
    <col min="3" max="3" width="42.44140625" style="1" bestFit="1" customWidth="1"/>
    <col min="4" max="4" width="23.6640625" style="1" customWidth="1"/>
    <col min="5" max="5" width="29.6640625" style="1" customWidth="1"/>
    <col min="6" max="6" width="34.88671875" style="1" customWidth="1"/>
    <col min="7" max="7" width="70" style="1" customWidth="1"/>
    <col min="8" max="8" width="0" style="1" hidden="1" customWidth="1"/>
    <col min="9" max="16384" width="9.109375" style="1"/>
  </cols>
  <sheetData>
    <row r="2" spans="2:8" x14ac:dyDescent="0.3">
      <c r="E2" s="80" t="s">
        <v>224</v>
      </c>
      <c r="F2" s="81"/>
      <c r="G2" s="82"/>
    </row>
    <row r="3" spans="2:8" ht="23.4" x14ac:dyDescent="0.3">
      <c r="B3" s="78" t="s">
        <v>163</v>
      </c>
      <c r="C3" s="78"/>
      <c r="E3" s="83"/>
      <c r="F3" s="84"/>
      <c r="G3" s="85"/>
    </row>
    <row r="4" spans="2:8" x14ac:dyDescent="0.3">
      <c r="H4" s="1">
        <v>0</v>
      </c>
    </row>
    <row r="5" spans="2:8" x14ac:dyDescent="0.3">
      <c r="H5" s="1">
        <v>0.45</v>
      </c>
    </row>
    <row r="6" spans="2:8" ht="31.5" customHeight="1" x14ac:dyDescent="0.3">
      <c r="B6" s="5" t="s">
        <v>45</v>
      </c>
      <c r="C6" s="52"/>
      <c r="E6" s="79" t="s">
        <v>213</v>
      </c>
      <c r="F6" s="79"/>
      <c r="H6" s="1">
        <v>0.6</v>
      </c>
    </row>
    <row r="7" spans="2:8" x14ac:dyDescent="0.3">
      <c r="B7" s="5"/>
      <c r="C7" s="53"/>
      <c r="D7" s="40">
        <v>0.9</v>
      </c>
      <c r="E7" s="56" t="s">
        <v>190</v>
      </c>
      <c r="F7" s="56" t="s">
        <v>196</v>
      </c>
      <c r="H7" s="1">
        <v>0.75</v>
      </c>
    </row>
    <row r="8" spans="2:8" ht="48" customHeight="1" x14ac:dyDescent="0.3">
      <c r="B8" s="5" t="s">
        <v>41</v>
      </c>
      <c r="C8" s="52"/>
      <c r="D8" s="40">
        <v>0.75</v>
      </c>
      <c r="E8" s="57" t="s">
        <v>191</v>
      </c>
      <c r="F8" s="58" t="s">
        <v>201</v>
      </c>
      <c r="H8" s="1">
        <v>0.9</v>
      </c>
    </row>
    <row r="9" spans="2:8" ht="28.8" x14ac:dyDescent="0.3">
      <c r="B9" s="5"/>
      <c r="C9" s="54"/>
      <c r="D9" s="40">
        <v>0.6</v>
      </c>
      <c r="E9" s="59" t="s">
        <v>192</v>
      </c>
      <c r="F9" s="60" t="s">
        <v>200</v>
      </c>
    </row>
    <row r="10" spans="2:8" x14ac:dyDescent="0.3">
      <c r="B10" s="5" t="s">
        <v>42</v>
      </c>
      <c r="C10" s="52"/>
      <c r="D10" s="40">
        <v>0.45</v>
      </c>
      <c r="E10" s="61" t="s">
        <v>193</v>
      </c>
      <c r="F10" s="61" t="s">
        <v>194</v>
      </c>
    </row>
    <row r="11" spans="2:8" x14ac:dyDescent="0.3">
      <c r="B11" s="5"/>
      <c r="C11" s="54"/>
      <c r="D11" s="40">
        <v>0</v>
      </c>
      <c r="E11" s="62" t="s">
        <v>195</v>
      </c>
      <c r="F11" s="62" t="s">
        <v>199</v>
      </c>
    </row>
    <row r="12" spans="2:8" ht="52.5" customHeight="1" x14ac:dyDescent="0.3">
      <c r="B12" s="34" t="s">
        <v>43</v>
      </c>
      <c r="C12" s="52"/>
      <c r="D12" s="6"/>
    </row>
    <row r="13" spans="2:8" x14ac:dyDescent="0.3">
      <c r="B13" s="39"/>
      <c r="C13" s="54"/>
    </row>
    <row r="14" spans="2:8" x14ac:dyDescent="0.3">
      <c r="B14" s="39" t="s">
        <v>168</v>
      </c>
      <c r="C14" s="52"/>
      <c r="D14" s="6"/>
    </row>
    <row r="15" spans="2:8" x14ac:dyDescent="0.3">
      <c r="C15" s="6"/>
      <c r="D15" s="6"/>
    </row>
    <row r="16" spans="2:8" x14ac:dyDescent="0.3">
      <c r="B16" s="46" t="s">
        <v>202</v>
      </c>
      <c r="C16" s="6"/>
      <c r="D16" s="6"/>
    </row>
    <row r="17" spans="2:6" x14ac:dyDescent="0.3">
      <c r="B17" s="51" t="s">
        <v>210</v>
      </c>
      <c r="C17" s="51" t="s">
        <v>211</v>
      </c>
      <c r="D17" s="51" t="s">
        <v>212</v>
      </c>
    </row>
    <row r="18" spans="2:6" x14ac:dyDescent="0.3">
      <c r="B18" s="48" t="str">
        <f>B32</f>
        <v>5.3 Compliance with donor requirements</v>
      </c>
      <c r="C18" s="49" t="str">
        <f>C42</f>
        <v>Controls not operating effectively</v>
      </c>
      <c r="D18" s="50">
        <f>F42</f>
        <v>0</v>
      </c>
    </row>
    <row r="19" spans="2:6" x14ac:dyDescent="0.3">
      <c r="B19" s="48" t="str">
        <f>B44</f>
        <v>5.4 Internal control systems</v>
      </c>
      <c r="C19" s="49" t="str">
        <f>C58</f>
        <v>Controls not operating effectively</v>
      </c>
      <c r="D19" s="50">
        <f>F58</f>
        <v>0</v>
      </c>
    </row>
    <row r="20" spans="2:6" x14ac:dyDescent="0.3">
      <c r="B20" s="48" t="str">
        <f>B60</f>
        <v>6.1 Safeguarding of assets</v>
      </c>
      <c r="C20" s="49" t="str">
        <f>C73</f>
        <v>Controls not operating effectively</v>
      </c>
      <c r="D20" s="50">
        <f>F73</f>
        <v>0</v>
      </c>
    </row>
    <row r="21" spans="2:6" x14ac:dyDescent="0.3">
      <c r="B21" s="48" t="str">
        <f>B75</f>
        <v>6.2 Financial regulations</v>
      </c>
      <c r="C21" s="49" t="str">
        <f>C95</f>
        <v>Controls not operating effectively</v>
      </c>
      <c r="D21" s="50">
        <f>F95</f>
        <v>0</v>
      </c>
    </row>
    <row r="22" spans="2:6" x14ac:dyDescent="0.3">
      <c r="B22" s="48" t="str">
        <f>B97</f>
        <v>6.3 Accounting systems</v>
      </c>
      <c r="C22" s="49" t="str">
        <f>C106</f>
        <v>Controls not operating effectively</v>
      </c>
      <c r="D22" s="50">
        <f>F106</f>
        <v>0</v>
      </c>
    </row>
    <row r="23" spans="2:6" x14ac:dyDescent="0.3">
      <c r="B23" s="48" t="str">
        <f>B108</f>
        <v>6.4 External audit</v>
      </c>
      <c r="C23" s="49" t="str">
        <f>C111</f>
        <v>Controls not operating effectively</v>
      </c>
      <c r="D23" s="50">
        <f>F111</f>
        <v>0</v>
      </c>
    </row>
    <row r="24" spans="2:6" x14ac:dyDescent="0.3">
      <c r="B24" s="48" t="str">
        <f>B113</f>
        <v>6.5 Risk management</v>
      </c>
      <c r="C24" s="49" t="str">
        <f>C118</f>
        <v>Controls not operating effectively</v>
      </c>
      <c r="D24" s="50">
        <f>F118</f>
        <v>0</v>
      </c>
    </row>
    <row r="25" spans="2:6" x14ac:dyDescent="0.3">
      <c r="C25" s="6"/>
      <c r="D25" s="6"/>
    </row>
    <row r="26" spans="2:6" x14ac:dyDescent="0.3">
      <c r="C26" s="6"/>
      <c r="D26" s="6"/>
    </row>
    <row r="27" spans="2:6" hidden="1" x14ac:dyDescent="0.3">
      <c r="C27" s="1">
        <f>(COUNTIF($C$18:$C$24,F11)=0)*1*(COUNTIF($C$18:$C$24,F10)&lt;2)*1*(COUNTIF($C$18:$C$24,F9)&lt;3)*1</f>
        <v>0</v>
      </c>
    </row>
    <row r="28" spans="2:6" ht="21" x14ac:dyDescent="0.3">
      <c r="B28" s="47" t="s">
        <v>164</v>
      </c>
      <c r="C28" s="47" t="str">
        <f>IF(C27=1,"1 = ADEQUATE","0 = INADEQUATE")</f>
        <v>0 = INADEQUATE</v>
      </c>
      <c r="D28" s="24"/>
      <c r="F28" s="5"/>
    </row>
    <row r="29" spans="2:6" x14ac:dyDescent="0.3">
      <c r="B29" s="5"/>
      <c r="C29" s="24"/>
      <c r="D29" s="24"/>
      <c r="F29" s="5"/>
    </row>
    <row r="31" spans="2:6" x14ac:dyDescent="0.3">
      <c r="B31" s="68" t="s">
        <v>39</v>
      </c>
      <c r="C31" s="68" t="s">
        <v>44</v>
      </c>
      <c r="D31" s="69" t="s">
        <v>187</v>
      </c>
      <c r="E31" s="69" t="s">
        <v>188</v>
      </c>
      <c r="F31" s="70" t="s">
        <v>189</v>
      </c>
    </row>
    <row r="32" spans="2:6" x14ac:dyDescent="0.3">
      <c r="B32" s="67" t="s">
        <v>203</v>
      </c>
      <c r="C32" s="55"/>
      <c r="D32" s="55"/>
      <c r="E32" s="55"/>
      <c r="F32" s="55"/>
    </row>
    <row r="33" spans="2:6" x14ac:dyDescent="0.3">
      <c r="B33" s="28" t="s">
        <v>56</v>
      </c>
      <c r="C33" s="41" t="str">
        <f>VLOOKUP('Front sheet'!$B33,'Principle 5-well managed'!$B:$H,4,0)</f>
        <v>n</v>
      </c>
      <c r="D33" s="41">
        <f>IF(C33="NA",0,VLOOKUP('Front sheet'!$B33,'Principle 5-well managed'!$B:$H,3,0))</f>
        <v>3</v>
      </c>
      <c r="E33" s="63">
        <f>IF(C33="N",VLOOKUP(B33,'Principle 5-well managed'!$B:$K,10,0),1)</f>
        <v>0</v>
      </c>
      <c r="F33" s="64">
        <f>E33*D33/$D$42</f>
        <v>0</v>
      </c>
    </row>
    <row r="34" spans="2:6" x14ac:dyDescent="0.3">
      <c r="B34" s="28" t="s">
        <v>57</v>
      </c>
      <c r="C34" s="41" t="str">
        <f>VLOOKUP('Front sheet'!$B34,'Principle 5-well managed'!$B:$H,4,0)</f>
        <v>n</v>
      </c>
      <c r="D34" s="45">
        <f>IF(C34="NA",0,VLOOKUP('Front sheet'!$B34,'Principle 5-well managed'!$B:$H,3,0))</f>
        <v>2</v>
      </c>
      <c r="E34" s="63">
        <f>IF(C34="N",VLOOKUP(B34,'Principle 5-well managed'!$B:$K,10,0),1)</f>
        <v>0</v>
      </c>
      <c r="F34" s="64">
        <f t="shared" ref="F34:F41" si="0">E34*D34/$D$42</f>
        <v>0</v>
      </c>
    </row>
    <row r="35" spans="2:6" x14ac:dyDescent="0.3">
      <c r="B35" s="28" t="s">
        <v>58</v>
      </c>
      <c r="C35" s="41" t="str">
        <f>VLOOKUP('Front sheet'!$B35,'Principle 5-well managed'!$B:$H,4,0)</f>
        <v>n</v>
      </c>
      <c r="D35" s="45">
        <f>IF(C35="NA",0,VLOOKUP('Front sheet'!$B35,'Principle 5-well managed'!$B:$H,3,0))</f>
        <v>4</v>
      </c>
      <c r="E35" s="63">
        <f>IF(C35="N",VLOOKUP(B35,'Principle 5-well managed'!$B:$K,10,0),1)</f>
        <v>0</v>
      </c>
      <c r="F35" s="64">
        <f t="shared" si="0"/>
        <v>0</v>
      </c>
    </row>
    <row r="36" spans="2:6" x14ac:dyDescent="0.3">
      <c r="B36" s="28" t="s">
        <v>59</v>
      </c>
      <c r="C36" s="41" t="str">
        <f>VLOOKUP('Front sheet'!$B36,'Principle 5-well managed'!$B:$H,4,0)</f>
        <v>n</v>
      </c>
      <c r="D36" s="45">
        <f>IF(C36="NA",0,VLOOKUP('Front sheet'!$B36,'Principle 5-well managed'!$B:$H,3,0))</f>
        <v>4</v>
      </c>
      <c r="E36" s="63">
        <f>IF(C36="N",VLOOKUP(B36,'Principle 5-well managed'!$B:$K,10,0),1)</f>
        <v>0</v>
      </c>
      <c r="F36" s="64">
        <f t="shared" si="0"/>
        <v>0</v>
      </c>
    </row>
    <row r="37" spans="2:6" x14ac:dyDescent="0.3">
      <c r="B37" s="28" t="s">
        <v>60</v>
      </c>
      <c r="C37" s="41" t="str">
        <f>VLOOKUP('Front sheet'!$B37,'Principle 5-well managed'!$B:$H,4,0)</f>
        <v>n</v>
      </c>
      <c r="D37" s="45">
        <f>IF(C37="NA",0,VLOOKUP('Front sheet'!$B37,'Principle 5-well managed'!$B:$H,3,0))</f>
        <v>4</v>
      </c>
      <c r="E37" s="63">
        <f>IF(C37="N",VLOOKUP(B37,'Principle 5-well managed'!$B:$K,10,0),1)</f>
        <v>0</v>
      </c>
      <c r="F37" s="64">
        <f t="shared" si="0"/>
        <v>0</v>
      </c>
    </row>
    <row r="38" spans="2:6" x14ac:dyDescent="0.3">
      <c r="B38" s="28" t="s">
        <v>61</v>
      </c>
      <c r="C38" s="41" t="str">
        <f>VLOOKUP('Front sheet'!$B38,'Principle 5-well managed'!$B:$H,4,0)</f>
        <v>n</v>
      </c>
      <c r="D38" s="45">
        <f>IF(C38="NA",0,VLOOKUP('Front sheet'!$B38,'Principle 5-well managed'!$B:$H,3,0))</f>
        <v>2</v>
      </c>
      <c r="E38" s="63">
        <f>IF(C38="N",VLOOKUP(B38,'Principle 5-well managed'!$B:$K,10,0),1)</f>
        <v>0</v>
      </c>
      <c r="F38" s="64">
        <f t="shared" si="0"/>
        <v>0</v>
      </c>
    </row>
    <row r="39" spans="2:6" x14ac:dyDescent="0.3">
      <c r="B39" s="28" t="s">
        <v>62</v>
      </c>
      <c r="C39" s="41" t="str">
        <f>VLOOKUP('Front sheet'!$B39,'Principle 5-well managed'!$B:$H,4,0)</f>
        <v>n</v>
      </c>
      <c r="D39" s="45">
        <f>IF(C39="NA",0,VLOOKUP('Front sheet'!$B39,'Principle 5-well managed'!$B:$H,3,0))</f>
        <v>2</v>
      </c>
      <c r="E39" s="63">
        <f>IF(C39="N",VLOOKUP(B39,'Principle 5-well managed'!$B:$K,10,0),1)</f>
        <v>0</v>
      </c>
      <c r="F39" s="64">
        <f>E39*D39/$D$42</f>
        <v>0</v>
      </c>
    </row>
    <row r="40" spans="2:6" x14ac:dyDescent="0.3">
      <c r="B40" s="28" t="s">
        <v>120</v>
      </c>
      <c r="C40" s="41" t="str">
        <f>VLOOKUP('Front sheet'!$B40,'Principle 5-well managed'!$B:$H,4,0)</f>
        <v>n</v>
      </c>
      <c r="D40" s="45">
        <f>IF(C40="NA",0,VLOOKUP('Front sheet'!$B40,'Principle 5-well managed'!$B:$H,3,0))</f>
        <v>3</v>
      </c>
      <c r="E40" s="63">
        <f>IF(C40="N",VLOOKUP(B40,'Principle 5-well managed'!$B:$K,10,0),1)</f>
        <v>0</v>
      </c>
      <c r="F40" s="64">
        <f t="shared" si="0"/>
        <v>0</v>
      </c>
    </row>
    <row r="41" spans="2:6" x14ac:dyDescent="0.3">
      <c r="B41" s="28" t="s">
        <v>63</v>
      </c>
      <c r="C41" s="41" t="str">
        <f>VLOOKUP('Front sheet'!$B41,'Principle 5-well managed'!$B:$H,4,0)</f>
        <v>n</v>
      </c>
      <c r="D41" s="45">
        <f>IF(C41="NA",0,VLOOKUP('Front sheet'!$B41,'Principle 5-well managed'!$B:$H,3,0))</f>
        <v>2</v>
      </c>
      <c r="E41" s="63">
        <f>IF(C41="N",VLOOKUP(B41,'Principle 5-well managed'!$B:$K,10,0),1)</f>
        <v>0</v>
      </c>
      <c r="F41" s="64">
        <f t="shared" si="0"/>
        <v>0</v>
      </c>
    </row>
    <row r="42" spans="2:6" s="5" customFormat="1" ht="32.25" customHeight="1" x14ac:dyDescent="0.3">
      <c r="B42" s="65" t="s">
        <v>118</v>
      </c>
      <c r="C42" s="23" t="str">
        <f>VLOOKUP(VLOOKUP(F42,$H$4:$H$8,1,1),$D$7:$F$11,3,0)</f>
        <v>Controls not operating effectively</v>
      </c>
      <c r="D42" s="23">
        <f>SUM(D33:D41)</f>
        <v>26</v>
      </c>
      <c r="E42" s="23"/>
      <c r="F42" s="66">
        <f>SUM(F33:F41)</f>
        <v>0</v>
      </c>
    </row>
    <row r="43" spans="2:6" x14ac:dyDescent="0.3">
      <c r="B43" s="25"/>
    </row>
    <row r="44" spans="2:6" x14ac:dyDescent="0.3">
      <c r="B44" s="67" t="s">
        <v>204</v>
      </c>
      <c r="C44" s="55"/>
      <c r="D44" s="55"/>
      <c r="E44" s="55"/>
      <c r="F44" s="55"/>
    </row>
    <row r="45" spans="2:6" x14ac:dyDescent="0.3">
      <c r="B45" s="28" t="s">
        <v>64</v>
      </c>
      <c r="C45" s="41" t="str">
        <f>VLOOKUP('Front sheet'!$B45,'Principle 5-well managed'!$B:$H,4,0)</f>
        <v>n</v>
      </c>
      <c r="D45" s="45">
        <f>IF(C45="NA",0,VLOOKUP('Front sheet'!$B45,'Principle 5-well managed'!$B:$H,3,0))</f>
        <v>4</v>
      </c>
      <c r="E45" s="63">
        <f>IF(C45="N",VLOOKUP(B45,'Principle 5-well managed'!$B:$K,10,0),1)</f>
        <v>0</v>
      </c>
      <c r="F45" s="64">
        <f>E45*D45/$D$58</f>
        <v>0</v>
      </c>
    </row>
    <row r="46" spans="2:6" x14ac:dyDescent="0.3">
      <c r="B46" s="28" t="s">
        <v>65</v>
      </c>
      <c r="C46" s="41" t="str">
        <f>VLOOKUP('Front sheet'!$B46,'Principle 5-well managed'!$B:$H,4,0)</f>
        <v>n</v>
      </c>
      <c r="D46" s="45">
        <f>IF(C46="NA",0,VLOOKUP('Front sheet'!$B46,'Principle 5-well managed'!$B:$H,3,0))</f>
        <v>2</v>
      </c>
      <c r="E46" s="63">
        <f>IF(C46="N",VLOOKUP(B46,'Principle 5-well managed'!$B:$K,10,0),1)</f>
        <v>0</v>
      </c>
      <c r="F46" s="64">
        <f t="shared" ref="F46:F57" si="1">E46*D46/$D$58</f>
        <v>0</v>
      </c>
    </row>
    <row r="47" spans="2:6" x14ac:dyDescent="0.3">
      <c r="B47" s="28" t="s">
        <v>66</v>
      </c>
      <c r="C47" s="41" t="str">
        <f>VLOOKUP('Front sheet'!$B47,'Principle 5-well managed'!$B:$H,4,0)</f>
        <v>n</v>
      </c>
      <c r="D47" s="45">
        <f>IF(C47="NA",0,VLOOKUP('Front sheet'!$B47,'Principle 5-well managed'!$B:$H,3,0))</f>
        <v>4</v>
      </c>
      <c r="E47" s="63">
        <f>IF(C47="N",VLOOKUP(B47,'Principle 5-well managed'!$B:$K,10,0),1)</f>
        <v>0</v>
      </c>
      <c r="F47" s="64">
        <f t="shared" si="1"/>
        <v>0</v>
      </c>
    </row>
    <row r="48" spans="2:6" x14ac:dyDescent="0.3">
      <c r="B48" s="28" t="s">
        <v>67</v>
      </c>
      <c r="C48" s="41" t="str">
        <f>VLOOKUP('Front sheet'!$B48,'Principle 5-well managed'!$B:$H,4,0)</f>
        <v>n</v>
      </c>
      <c r="D48" s="45">
        <f>IF(C48="NA",0,VLOOKUP('Front sheet'!$B48,'Principle 5-well managed'!$B:$H,3,0))</f>
        <v>4</v>
      </c>
      <c r="E48" s="63">
        <f>IF(C48="N",VLOOKUP(B48,'Principle 5-well managed'!$B:$K,10,0),1)</f>
        <v>0</v>
      </c>
      <c r="F48" s="64">
        <f t="shared" si="1"/>
        <v>0</v>
      </c>
    </row>
    <row r="49" spans="2:6" x14ac:dyDescent="0.3">
      <c r="B49" s="28" t="s">
        <v>68</v>
      </c>
      <c r="C49" s="41" t="str">
        <f>VLOOKUP('Front sheet'!$B49,'Principle 5-well managed'!$B:$H,4,0)</f>
        <v>n</v>
      </c>
      <c r="D49" s="45">
        <f>IF(C49="NA",0,VLOOKUP('Front sheet'!$B49,'Principle 5-well managed'!$B:$H,3,0))</f>
        <v>4</v>
      </c>
      <c r="E49" s="63">
        <f>IF(C49="N",VLOOKUP(B49,'Principle 5-well managed'!$B:$K,10,0),1)</f>
        <v>0</v>
      </c>
      <c r="F49" s="64">
        <f t="shared" si="1"/>
        <v>0</v>
      </c>
    </row>
    <row r="50" spans="2:6" x14ac:dyDescent="0.3">
      <c r="B50" s="28" t="s">
        <v>69</v>
      </c>
      <c r="C50" s="41" t="str">
        <f>VLOOKUP('Front sheet'!$B50,'Principle 5-well managed'!$B:$H,4,0)</f>
        <v>n</v>
      </c>
      <c r="D50" s="45">
        <f>IF(C50="NA",0,VLOOKUP('Front sheet'!$B50,'Principle 5-well managed'!$B:$H,3,0))</f>
        <v>4</v>
      </c>
      <c r="E50" s="63">
        <f>IF(C50="N",VLOOKUP(B50,'Principle 5-well managed'!$B:$K,10,0),1)</f>
        <v>0</v>
      </c>
      <c r="F50" s="64">
        <f t="shared" si="1"/>
        <v>0</v>
      </c>
    </row>
    <row r="51" spans="2:6" x14ac:dyDescent="0.3">
      <c r="B51" s="28" t="s">
        <v>70</v>
      </c>
      <c r="C51" s="41" t="str">
        <f>VLOOKUP('Front sheet'!$B51,'Principle 5-well managed'!$B:$H,4,0)</f>
        <v>n</v>
      </c>
      <c r="D51" s="45">
        <f>IF(C51="NA",0,VLOOKUP('Front sheet'!$B51,'Principle 5-well managed'!$B:$H,3,0))</f>
        <v>4</v>
      </c>
      <c r="E51" s="63">
        <f>IF(C51="N",VLOOKUP(B51,'Principle 5-well managed'!$B:$K,10,0),1)</f>
        <v>0</v>
      </c>
      <c r="F51" s="64">
        <f t="shared" si="1"/>
        <v>0</v>
      </c>
    </row>
    <row r="52" spans="2:6" x14ac:dyDescent="0.3">
      <c r="B52" s="28" t="s">
        <v>71</v>
      </c>
      <c r="C52" s="41" t="str">
        <f>VLOOKUP('Front sheet'!$B52,'Principle 5-well managed'!$B:$H,4,0)</f>
        <v>n</v>
      </c>
      <c r="D52" s="45">
        <f>IF(C52="NA",0,VLOOKUP('Front sheet'!$B52,'Principle 5-well managed'!$B:$H,3,0))</f>
        <v>4</v>
      </c>
      <c r="E52" s="63">
        <f>IF(C52="N",VLOOKUP(B52,'Principle 5-well managed'!$B:$K,10,0),1)</f>
        <v>0</v>
      </c>
      <c r="F52" s="64">
        <f t="shared" si="1"/>
        <v>0</v>
      </c>
    </row>
    <row r="53" spans="2:6" x14ac:dyDescent="0.3">
      <c r="B53" s="28" t="s">
        <v>72</v>
      </c>
      <c r="C53" s="41" t="str">
        <f>VLOOKUP('Front sheet'!$B53,'Principle 5-well managed'!$B:$H,4,0)</f>
        <v>n</v>
      </c>
      <c r="D53" s="45">
        <f>IF(C53="NA",0,VLOOKUP('Front sheet'!$B53,'Principle 5-well managed'!$B:$H,3,0))</f>
        <v>4</v>
      </c>
      <c r="E53" s="63">
        <f>IF(C53="N",VLOOKUP(B53,'Principle 5-well managed'!$B:$K,10,0),1)</f>
        <v>0</v>
      </c>
      <c r="F53" s="64">
        <f t="shared" si="1"/>
        <v>0</v>
      </c>
    </row>
    <row r="54" spans="2:6" x14ac:dyDescent="0.3">
      <c r="B54" s="28" t="s">
        <v>126</v>
      </c>
      <c r="C54" s="41" t="str">
        <f>VLOOKUP('Front sheet'!$B54,'Principle 5-well managed'!$B:$H,4,0)</f>
        <v>n</v>
      </c>
      <c r="D54" s="45">
        <f>IF(C54="NA",0,VLOOKUP('Front sheet'!$B54,'Principle 5-well managed'!$B:$H,3,0))</f>
        <v>3</v>
      </c>
      <c r="E54" s="63">
        <f>IF(C54="N",VLOOKUP(B54,'Principle 5-well managed'!$B:$K,10,0),1)</f>
        <v>0</v>
      </c>
      <c r="F54" s="64">
        <f t="shared" si="1"/>
        <v>0</v>
      </c>
    </row>
    <row r="55" spans="2:6" x14ac:dyDescent="0.3">
      <c r="B55" s="28" t="s">
        <v>73</v>
      </c>
      <c r="C55" s="41" t="str">
        <f>VLOOKUP('Front sheet'!$B55,'Principle 5-well managed'!$B:$H,4,0)</f>
        <v>n</v>
      </c>
      <c r="D55" s="45">
        <f>IF(C55="NA",0,VLOOKUP('Front sheet'!$B55,'Principle 5-well managed'!$B:$H,3,0))</f>
        <v>4</v>
      </c>
      <c r="E55" s="63">
        <f>IF(C55="N",VLOOKUP(B55,'Principle 5-well managed'!$B:$K,10,0),1)</f>
        <v>0</v>
      </c>
      <c r="F55" s="64">
        <f t="shared" si="1"/>
        <v>0</v>
      </c>
    </row>
    <row r="56" spans="2:6" x14ac:dyDescent="0.3">
      <c r="B56" s="28" t="s">
        <v>74</v>
      </c>
      <c r="C56" s="41" t="str">
        <f>VLOOKUP('Front sheet'!$B56,'Principle 5-well managed'!$B:$H,4,0)</f>
        <v>n</v>
      </c>
      <c r="D56" s="45">
        <f>IF(C56="NA",0,VLOOKUP('Front sheet'!$B56,'Principle 5-well managed'!$B:$H,3,0))</f>
        <v>4</v>
      </c>
      <c r="E56" s="63">
        <f>IF(C56="N",VLOOKUP(B56,'Principle 5-well managed'!$B:$K,10,0),1)</f>
        <v>0</v>
      </c>
      <c r="F56" s="64">
        <f t="shared" si="1"/>
        <v>0</v>
      </c>
    </row>
    <row r="57" spans="2:6" x14ac:dyDescent="0.3">
      <c r="B57" s="28" t="s">
        <v>75</v>
      </c>
      <c r="C57" s="41" t="str">
        <f>VLOOKUP('Front sheet'!$B57,'Principle 5-well managed'!$B:$H,4,0)</f>
        <v>n</v>
      </c>
      <c r="D57" s="45">
        <f>IF(C57="NA",0,VLOOKUP('Front sheet'!$B57,'Principle 5-well managed'!$B:$H,3,0))</f>
        <v>2</v>
      </c>
      <c r="E57" s="63">
        <f>IF(C57="N",VLOOKUP(B57,'Principle 5-well managed'!$B:$K,10,0),1)</f>
        <v>0</v>
      </c>
      <c r="F57" s="64">
        <f t="shared" si="1"/>
        <v>0</v>
      </c>
    </row>
    <row r="58" spans="2:6" s="5" customFormat="1" ht="30" customHeight="1" x14ac:dyDescent="0.3">
      <c r="B58" s="65" t="s">
        <v>118</v>
      </c>
      <c r="C58" s="23" t="str">
        <f>VLOOKUP(VLOOKUP(F58,$H$4:$H$8,1,1),$D$7:$F$11,3,0)</f>
        <v>Controls not operating effectively</v>
      </c>
      <c r="D58" s="23">
        <f>SUM(D45:D57)</f>
        <v>47</v>
      </c>
      <c r="E58" s="23"/>
      <c r="F58" s="66">
        <f>SUM(F45:F57)</f>
        <v>0</v>
      </c>
    </row>
    <row r="59" spans="2:6" x14ac:dyDescent="0.3">
      <c r="B59" s="25"/>
    </row>
    <row r="60" spans="2:6" x14ac:dyDescent="0.3">
      <c r="B60" s="67" t="s">
        <v>205</v>
      </c>
      <c r="C60" s="55"/>
      <c r="D60" s="55"/>
      <c r="E60" s="55"/>
      <c r="F60" s="55"/>
    </row>
    <row r="61" spans="2:6" x14ac:dyDescent="0.3">
      <c r="B61" s="28" t="s">
        <v>80</v>
      </c>
      <c r="C61" s="41" t="str">
        <f>VLOOKUP($B61,'Principle 6-financially healthy'!$B:$H,4,0)</f>
        <v>n</v>
      </c>
      <c r="D61" s="41">
        <f>IF(C61="NA",0,VLOOKUP($B61,'Principle 6-financially healthy'!$B:$H,3,0))</f>
        <v>4</v>
      </c>
      <c r="E61" s="63">
        <f>IF(C61="N",VLOOKUP(B61,'Principle 6-financially healthy'!B:K,10,0),1)</f>
        <v>0</v>
      </c>
      <c r="F61" s="64">
        <f>E61*D61/$D$73</f>
        <v>0</v>
      </c>
    </row>
    <row r="62" spans="2:6" x14ac:dyDescent="0.3">
      <c r="B62" s="28" t="s">
        <v>81</v>
      </c>
      <c r="C62" s="41" t="str">
        <f>VLOOKUP($B62,'Principle 6-financially healthy'!B:H,4,0)</f>
        <v>n</v>
      </c>
      <c r="D62" s="45">
        <f>IF(C62="NA",0,VLOOKUP($B62,'Principle 6-financially healthy'!$B:$H,3,0))</f>
        <v>4</v>
      </c>
      <c r="E62" s="63">
        <f>IF(C62="N",VLOOKUP(B62,'Principle 6-financially healthy'!B:K,10,0),1)</f>
        <v>0</v>
      </c>
      <c r="F62" s="64">
        <f t="shared" ref="F62:F72" si="2">E62*D62/$D$73</f>
        <v>0</v>
      </c>
    </row>
    <row r="63" spans="2:6" x14ac:dyDescent="0.3">
      <c r="B63" s="28" t="s">
        <v>160</v>
      </c>
      <c r="C63" s="41" t="str">
        <f>VLOOKUP($B63,'Principle 6-financially healthy'!B:H,4,0)</f>
        <v>n</v>
      </c>
      <c r="D63" s="45">
        <f>IF(C63="NA",0,VLOOKUP($B63,'Principle 6-financially healthy'!$B:$H,3,0))</f>
        <v>3</v>
      </c>
      <c r="E63" s="63">
        <f>IF(C63="N",VLOOKUP(B63,'Principle 6-financially healthy'!B:K,10,0),1)</f>
        <v>0</v>
      </c>
      <c r="F63" s="64">
        <f t="shared" si="2"/>
        <v>0</v>
      </c>
    </row>
    <row r="64" spans="2:6" x14ac:dyDescent="0.3">
      <c r="B64" s="28" t="s">
        <v>82</v>
      </c>
      <c r="C64" s="41" t="str">
        <f>VLOOKUP($B64,'Principle 6-financially healthy'!B:H,4,0)</f>
        <v>n</v>
      </c>
      <c r="D64" s="45">
        <f>IF(C64="NA",0,VLOOKUP($B64,'Principle 6-financially healthy'!$B:$H,3,0))</f>
        <v>3</v>
      </c>
      <c r="E64" s="63">
        <f>IF(C64="N",VLOOKUP(B64,'Principle 6-financially healthy'!B:K,10,0),1)</f>
        <v>0</v>
      </c>
      <c r="F64" s="64">
        <f t="shared" si="2"/>
        <v>0</v>
      </c>
    </row>
    <row r="65" spans="2:6" x14ac:dyDescent="0.3">
      <c r="B65" s="28" t="s">
        <v>83</v>
      </c>
      <c r="C65" s="41" t="str">
        <f>VLOOKUP($B65,'Principle 6-financially healthy'!B:H,4,0)</f>
        <v>n</v>
      </c>
      <c r="D65" s="45">
        <f>IF(C65="NA",0,VLOOKUP($B65,'Principle 6-financially healthy'!$B:$H,3,0))</f>
        <v>3</v>
      </c>
      <c r="E65" s="63">
        <f>IF(C65="N",VLOOKUP(B65,'Principle 6-financially healthy'!B:K,10,0),1)</f>
        <v>0</v>
      </c>
      <c r="F65" s="64">
        <f t="shared" si="2"/>
        <v>0</v>
      </c>
    </row>
    <row r="66" spans="2:6" x14ac:dyDescent="0.3">
      <c r="B66" s="28" t="s">
        <v>84</v>
      </c>
      <c r="C66" s="41" t="str">
        <f>VLOOKUP($B66,'Principle 6-financially healthy'!B:H,4,0)</f>
        <v>n</v>
      </c>
      <c r="D66" s="45">
        <f>IF(C66="NA",0,VLOOKUP($B66,'Principle 6-financially healthy'!$B:$H,3,0))</f>
        <v>3</v>
      </c>
      <c r="E66" s="63">
        <f>IF(C66="N",VLOOKUP(B66,'Principle 6-financially healthy'!B:K,10,0),1)</f>
        <v>0</v>
      </c>
      <c r="F66" s="64">
        <f t="shared" si="2"/>
        <v>0</v>
      </c>
    </row>
    <row r="67" spans="2:6" x14ac:dyDescent="0.3">
      <c r="B67" s="28" t="s">
        <v>85</v>
      </c>
      <c r="C67" s="41" t="str">
        <f>VLOOKUP($B67,'Principle 6-financially healthy'!B:H,4,0)</f>
        <v>n</v>
      </c>
      <c r="D67" s="45">
        <f>IF(C67="NA",0,VLOOKUP($B67,'Principle 6-financially healthy'!$B:$H,3,0))</f>
        <v>3</v>
      </c>
      <c r="E67" s="63">
        <f>IF(C67="N",VLOOKUP(B67,'Principle 6-financially healthy'!B:K,10,0),1)</f>
        <v>0</v>
      </c>
      <c r="F67" s="64">
        <f t="shared" si="2"/>
        <v>0</v>
      </c>
    </row>
    <row r="68" spans="2:6" x14ac:dyDescent="0.3">
      <c r="B68" s="28" t="s">
        <v>86</v>
      </c>
      <c r="C68" s="41" t="str">
        <f>VLOOKUP($B68,'Principle 6-financially healthy'!B:H,4,0)</f>
        <v>n</v>
      </c>
      <c r="D68" s="45">
        <f>IF(C68="NA",0,VLOOKUP($B68,'Principle 6-financially healthy'!$B:$H,3,0))</f>
        <v>3</v>
      </c>
      <c r="E68" s="63">
        <f>IF(C68="N",VLOOKUP(B68,'Principle 6-financially healthy'!B:K,10,0),1)</f>
        <v>0</v>
      </c>
      <c r="F68" s="64">
        <f t="shared" si="2"/>
        <v>0</v>
      </c>
    </row>
    <row r="69" spans="2:6" x14ac:dyDescent="0.3">
      <c r="B69" s="28" t="s">
        <v>87</v>
      </c>
      <c r="C69" s="41" t="str">
        <f>VLOOKUP($B69,'Principle 6-financially healthy'!B:H,4,0)</f>
        <v>n</v>
      </c>
      <c r="D69" s="45">
        <f>IF(C69="NA",0,VLOOKUP($B69,'Principle 6-financially healthy'!$B:$H,3,0))</f>
        <v>3</v>
      </c>
      <c r="E69" s="63">
        <f>IF(C69="N",VLOOKUP(B69,'Principle 6-financially healthy'!B:K,10,0),1)</f>
        <v>0</v>
      </c>
      <c r="F69" s="64">
        <f t="shared" si="2"/>
        <v>0</v>
      </c>
    </row>
    <row r="70" spans="2:6" x14ac:dyDescent="0.3">
      <c r="B70" s="28" t="s">
        <v>88</v>
      </c>
      <c r="C70" s="41" t="str">
        <f>VLOOKUP($B70,'Principle 6-financially healthy'!B:H,4,0)</f>
        <v>n</v>
      </c>
      <c r="D70" s="45">
        <f>IF(C70="NA",0,VLOOKUP($B70,'Principle 6-financially healthy'!$B:$H,3,0))</f>
        <v>4</v>
      </c>
      <c r="E70" s="63">
        <f>IF(C70="N",VLOOKUP(B70,'Principle 6-financially healthy'!B:K,10,0),1)</f>
        <v>0</v>
      </c>
      <c r="F70" s="64">
        <f t="shared" si="2"/>
        <v>0</v>
      </c>
    </row>
    <row r="71" spans="2:6" x14ac:dyDescent="0.3">
      <c r="B71" s="28" t="s">
        <v>89</v>
      </c>
      <c r="C71" s="41" t="str">
        <f>VLOOKUP($B71,'Principle 6-financially healthy'!B:H,4,0)</f>
        <v>n</v>
      </c>
      <c r="D71" s="45">
        <f>IF(C71="NA",0,VLOOKUP($B71,'Principle 6-financially healthy'!$B:$H,3,0))</f>
        <v>4</v>
      </c>
      <c r="E71" s="63">
        <f>IF(C71="N",VLOOKUP(B71,'Principle 6-financially healthy'!B:K,10,0),1)</f>
        <v>0</v>
      </c>
      <c r="F71" s="64">
        <f t="shared" si="2"/>
        <v>0</v>
      </c>
    </row>
    <row r="72" spans="2:6" x14ac:dyDescent="0.3">
      <c r="B72" s="28" t="s">
        <v>90</v>
      </c>
      <c r="C72" s="41" t="str">
        <f>VLOOKUP($B72,'Principle 6-financially healthy'!B:H,4,0)</f>
        <v>n</v>
      </c>
      <c r="D72" s="45">
        <f>IF(C72="NA",0,VLOOKUP($B72,'Principle 6-financially healthy'!$B:$H,3,0))</f>
        <v>3</v>
      </c>
      <c r="E72" s="63">
        <f>IF(C72="N",VLOOKUP(B72,'Principle 6-financially healthy'!B:K,10,0),1)</f>
        <v>0</v>
      </c>
      <c r="F72" s="64">
        <f t="shared" si="2"/>
        <v>0</v>
      </c>
    </row>
    <row r="73" spans="2:6" s="5" customFormat="1" x14ac:dyDescent="0.3">
      <c r="B73" s="65" t="s">
        <v>118</v>
      </c>
      <c r="C73" s="23" t="str">
        <f>VLOOKUP(VLOOKUP(F73,$H$4:$H$8,1,1),$D$7:$F$11,3,0)</f>
        <v>Controls not operating effectively</v>
      </c>
      <c r="D73" s="23">
        <f>SUM(D61:D72)</f>
        <v>40</v>
      </c>
      <c r="E73" s="23"/>
      <c r="F73" s="66">
        <f>SUM(F61:F72)</f>
        <v>0</v>
      </c>
    </row>
    <row r="74" spans="2:6" x14ac:dyDescent="0.3">
      <c r="B74" s="25"/>
    </row>
    <row r="75" spans="2:6" x14ac:dyDescent="0.3">
      <c r="B75" s="67" t="s">
        <v>206</v>
      </c>
      <c r="C75" s="55"/>
      <c r="D75" s="55"/>
      <c r="E75" s="55"/>
      <c r="F75" s="55"/>
    </row>
    <row r="76" spans="2:6" x14ac:dyDescent="0.3">
      <c r="B76" s="28" t="s">
        <v>92</v>
      </c>
      <c r="C76" s="41" t="str">
        <f>VLOOKUP($B76,'Principle 6-financially healthy'!$B:$H,4,0)</f>
        <v>n</v>
      </c>
      <c r="D76" s="45">
        <f>IF(C76="NA",0,VLOOKUP($B76,'Principle 6-financially healthy'!$B:$H,3,0))</f>
        <v>3</v>
      </c>
      <c r="E76" s="63">
        <f>IF(C76="N",VLOOKUP(B76,'Principle 6-financially healthy'!B:K,10,0),1)</f>
        <v>0</v>
      </c>
      <c r="F76" s="64">
        <f>E76*D76/$D$95</f>
        <v>0</v>
      </c>
    </row>
    <row r="77" spans="2:6" x14ac:dyDescent="0.3">
      <c r="B77" s="28" t="s">
        <v>93</v>
      </c>
      <c r="C77" s="41" t="str">
        <f>VLOOKUP($B77,'Principle 6-financially healthy'!$B:$H,4,0)</f>
        <v>n</v>
      </c>
      <c r="D77" s="45">
        <f>IF(C77="NA",0,VLOOKUP($B77,'Principle 6-financially healthy'!$B:$H,3,0))</f>
        <v>3</v>
      </c>
      <c r="E77" s="63">
        <f>IF(C77="N",VLOOKUP(B77,'Principle 6-financially healthy'!B:K,10,0),1)</f>
        <v>0</v>
      </c>
      <c r="F77" s="64">
        <f t="shared" ref="F77:F94" si="3">E77*D77/$D$95</f>
        <v>0</v>
      </c>
    </row>
    <row r="78" spans="2:6" x14ac:dyDescent="0.3">
      <c r="B78" s="28" t="s">
        <v>94</v>
      </c>
      <c r="C78" s="41" t="str">
        <f>VLOOKUP($B78,'Principle 6-financially healthy'!$B:$H,4,0)</f>
        <v>n</v>
      </c>
      <c r="D78" s="45">
        <f>IF(C78="NA",0,VLOOKUP($B78,'Principle 6-financially healthy'!$B:$H,3,0))</f>
        <v>4</v>
      </c>
      <c r="E78" s="63">
        <f>IF(C78="N",VLOOKUP(B78,'Principle 6-financially healthy'!B:K,10,0),1)</f>
        <v>0</v>
      </c>
      <c r="F78" s="64">
        <f t="shared" si="3"/>
        <v>0</v>
      </c>
    </row>
    <row r="79" spans="2:6" x14ac:dyDescent="0.3">
      <c r="B79" s="28" t="s">
        <v>177</v>
      </c>
      <c r="C79" s="41" t="str">
        <f>VLOOKUP($B79,'Principle 6-financially healthy'!$B:$H,4,0)</f>
        <v>n</v>
      </c>
      <c r="D79" s="45">
        <f>IF(C79="NA",0,VLOOKUP($B79,'Principle 6-financially healthy'!$B:$H,3,0))</f>
        <v>4</v>
      </c>
      <c r="E79" s="63">
        <f>IF(C79="N",VLOOKUP(B79,'Principle 6-financially healthy'!B:K,10,0),1)</f>
        <v>0</v>
      </c>
      <c r="F79" s="64">
        <f t="shared" si="3"/>
        <v>0</v>
      </c>
    </row>
    <row r="80" spans="2:6" x14ac:dyDescent="0.3">
      <c r="B80" s="28" t="s">
        <v>178</v>
      </c>
      <c r="C80" s="41" t="str">
        <f>VLOOKUP($B80,'Principle 6-financially healthy'!$B:$H,4,0)</f>
        <v>n</v>
      </c>
      <c r="D80" s="45">
        <f>IF(C80="NA",0,VLOOKUP($B80,'Principle 6-financially healthy'!$B:$H,3,0))</f>
        <v>4</v>
      </c>
      <c r="E80" s="63">
        <f>IF(C80="N",VLOOKUP(B80,'Principle 6-financially healthy'!B:K,10,0),1)</f>
        <v>0</v>
      </c>
      <c r="F80" s="64">
        <f t="shared" si="3"/>
        <v>0</v>
      </c>
    </row>
    <row r="81" spans="2:6" x14ac:dyDescent="0.3">
      <c r="B81" s="28" t="s">
        <v>179</v>
      </c>
      <c r="C81" s="41" t="str">
        <f>VLOOKUP($B81,'Principle 6-financially healthy'!$B:$H,4,0)</f>
        <v>n</v>
      </c>
      <c r="D81" s="45">
        <f>IF(C81="NA",0,VLOOKUP($B81,'Principle 6-financially healthy'!$B:$H,3,0))</f>
        <v>4</v>
      </c>
      <c r="E81" s="63">
        <f>IF(C81="N",VLOOKUP(B81,'Principle 6-financially healthy'!B:K,10,0),1)</f>
        <v>0</v>
      </c>
      <c r="F81" s="64">
        <f t="shared" si="3"/>
        <v>0</v>
      </c>
    </row>
    <row r="82" spans="2:6" x14ac:dyDescent="0.3">
      <c r="B82" s="28" t="s">
        <v>180</v>
      </c>
      <c r="C82" s="41" t="str">
        <f>VLOOKUP($B82,'Principle 6-financially healthy'!$B:$H,4,0)</f>
        <v>n</v>
      </c>
      <c r="D82" s="45">
        <f>IF(C82="NA",0,VLOOKUP($B82,'Principle 6-financially healthy'!$B:$H,3,0))</f>
        <v>4</v>
      </c>
      <c r="E82" s="63">
        <f>IF(C82="N",VLOOKUP(B82,'Principle 6-financially healthy'!B:K,10,0),1)</f>
        <v>0</v>
      </c>
      <c r="F82" s="64">
        <f t="shared" si="3"/>
        <v>0</v>
      </c>
    </row>
    <row r="83" spans="2:6" x14ac:dyDescent="0.3">
      <c r="B83" s="28" t="s">
        <v>181</v>
      </c>
      <c r="C83" s="41" t="str">
        <f>VLOOKUP($B83,'Principle 6-financially healthy'!$B:$H,4,0)</f>
        <v>n</v>
      </c>
      <c r="D83" s="45">
        <f>IF(C83="NA",0,VLOOKUP($B83,'Principle 6-financially healthy'!$B:$H,3,0))</f>
        <v>4</v>
      </c>
      <c r="E83" s="63">
        <f>IF(C83="N",VLOOKUP(B83,'Principle 6-financially healthy'!B:K,10,0),1)</f>
        <v>0</v>
      </c>
      <c r="F83" s="64">
        <f t="shared" si="3"/>
        <v>0</v>
      </c>
    </row>
    <row r="84" spans="2:6" x14ac:dyDescent="0.3">
      <c r="B84" s="28" t="s">
        <v>182</v>
      </c>
      <c r="C84" s="41" t="str">
        <f>VLOOKUP($B84,'Principle 6-financially healthy'!$B:$H,4,0)</f>
        <v>n</v>
      </c>
      <c r="D84" s="45">
        <f>IF(C84="NA",0,VLOOKUP($B84,'Principle 6-financially healthy'!$B:$H,3,0))</f>
        <v>4</v>
      </c>
      <c r="E84" s="63">
        <f>IF(C84="N",VLOOKUP(B84,'Principle 6-financially healthy'!B:K,10,0),1)</f>
        <v>0</v>
      </c>
      <c r="F84" s="64">
        <f t="shared" si="3"/>
        <v>0</v>
      </c>
    </row>
    <row r="85" spans="2:6" x14ac:dyDescent="0.3">
      <c r="B85" s="28" t="s">
        <v>227</v>
      </c>
      <c r="C85" s="75" t="str">
        <f>VLOOKUP($B85,'Principle 6-financially healthy'!$B:$H,4,0)</f>
        <v>n</v>
      </c>
      <c r="D85" s="75">
        <f>IF(C85="NA",0,VLOOKUP($B85,'Principle 6-financially healthy'!$B:$H,3,0))</f>
        <v>4</v>
      </c>
      <c r="E85" s="63">
        <f>IF(C85="N",VLOOKUP(B85,'Principle 6-financially healthy'!B:K,10,0),1)</f>
        <v>0</v>
      </c>
      <c r="F85" s="64">
        <f t="shared" ref="F85" si="4">E85*D85/$D$95</f>
        <v>0</v>
      </c>
    </row>
    <row r="86" spans="2:6" x14ac:dyDescent="0.3">
      <c r="B86" s="28" t="s">
        <v>183</v>
      </c>
      <c r="C86" s="41" t="str">
        <f>VLOOKUP($B86,'Principle 6-financially healthy'!$B:$H,4,0)</f>
        <v>n</v>
      </c>
      <c r="D86" s="45">
        <f>IF(C86="NA",0,VLOOKUP($B86,'Principle 6-financially healthy'!$B:$H,3,0))</f>
        <v>4</v>
      </c>
      <c r="E86" s="63">
        <f>IF(C86="N",VLOOKUP(B86,'Principle 6-financially healthy'!B:K,10,0),1)</f>
        <v>0</v>
      </c>
      <c r="F86" s="64">
        <f t="shared" si="3"/>
        <v>0</v>
      </c>
    </row>
    <row r="87" spans="2:6" x14ac:dyDescent="0.3">
      <c r="B87" s="28" t="s">
        <v>184</v>
      </c>
      <c r="C87" s="41" t="str">
        <f>VLOOKUP($B87,'Principle 6-financially healthy'!$B:$H,4,0)</f>
        <v>n</v>
      </c>
      <c r="D87" s="45">
        <f>IF(C87="NA",0,VLOOKUP($B87,'Principle 6-financially healthy'!$B:$H,3,0))</f>
        <v>4</v>
      </c>
      <c r="E87" s="63">
        <f>IF(C87="N",VLOOKUP(B87,'Principle 6-financially healthy'!B:K,10,0),1)</f>
        <v>0</v>
      </c>
      <c r="F87" s="64">
        <f t="shared" si="3"/>
        <v>0</v>
      </c>
    </row>
    <row r="88" spans="2:6" x14ac:dyDescent="0.3">
      <c r="B88" s="28" t="s">
        <v>185</v>
      </c>
      <c r="C88" s="41" t="str">
        <f>VLOOKUP($B88,'Principle 6-financially healthy'!$B:$H,4,0)</f>
        <v>n</v>
      </c>
      <c r="D88" s="45">
        <f>IF(C88="NA",0,VLOOKUP($B88,'Principle 6-financially healthy'!$B:$H,3,0))</f>
        <v>4</v>
      </c>
      <c r="E88" s="63">
        <f>IF(C88="N",VLOOKUP(B88,'Principle 6-financially healthy'!B:K,10,0),1)</f>
        <v>0</v>
      </c>
      <c r="F88" s="64">
        <f t="shared" si="3"/>
        <v>0</v>
      </c>
    </row>
    <row r="89" spans="2:6" x14ac:dyDescent="0.3">
      <c r="B89" s="28" t="s">
        <v>186</v>
      </c>
      <c r="C89" s="41" t="str">
        <f>VLOOKUP($B89,'Principle 6-financially healthy'!$B:$H,4,0)</f>
        <v>n</v>
      </c>
      <c r="D89" s="45">
        <f>IF(C89="NA",0,VLOOKUP($B89,'Principle 6-financially healthy'!$B:$H,3,0))</f>
        <v>4</v>
      </c>
      <c r="E89" s="63">
        <f>IF(C89="N",VLOOKUP(B89,'Principle 6-financially healthy'!B:K,10,0),1)</f>
        <v>0</v>
      </c>
      <c r="F89" s="64">
        <f t="shared" si="3"/>
        <v>0</v>
      </c>
    </row>
    <row r="90" spans="2:6" x14ac:dyDescent="0.3">
      <c r="B90" s="28" t="s">
        <v>96</v>
      </c>
      <c r="C90" s="41" t="str">
        <f>VLOOKUP($B90,'Principle 6-financially healthy'!$B:$H,4,0)</f>
        <v>n</v>
      </c>
      <c r="D90" s="45">
        <f>IF(C90="NA",0,VLOOKUP($B90,'Principle 6-financially healthy'!$B:$H,3,0))</f>
        <v>4</v>
      </c>
      <c r="E90" s="63">
        <f>IF(C90="N",VLOOKUP(B90,'Principle 6-financially healthy'!B:K,10,0),1)</f>
        <v>0</v>
      </c>
      <c r="F90" s="64">
        <f t="shared" si="3"/>
        <v>0</v>
      </c>
    </row>
    <row r="91" spans="2:6" x14ac:dyDescent="0.3">
      <c r="B91" s="28" t="s">
        <v>97</v>
      </c>
      <c r="C91" s="41" t="str">
        <f>VLOOKUP($B91,'Principle 6-financially healthy'!$B:$H,4,0)</f>
        <v>n</v>
      </c>
      <c r="D91" s="45">
        <f>IF(C91="NA",0,VLOOKUP($B91,'Principle 6-financially healthy'!$B:$H,3,0))</f>
        <v>3</v>
      </c>
      <c r="E91" s="63">
        <f>IF(C91="N",VLOOKUP(B91,'Principle 6-financially healthy'!B:K,10,0),1)</f>
        <v>0</v>
      </c>
      <c r="F91" s="64">
        <f t="shared" si="3"/>
        <v>0</v>
      </c>
    </row>
    <row r="92" spans="2:6" x14ac:dyDescent="0.3">
      <c r="B92" s="28" t="s">
        <v>114</v>
      </c>
      <c r="C92" s="41" t="str">
        <f>VLOOKUP($B92,'Principle 6-financially healthy'!$B:$H,4,0)</f>
        <v>n</v>
      </c>
      <c r="D92" s="45">
        <f>IF(C92="NA",0,VLOOKUP($B92,'Principle 6-financially healthy'!$B:$H,3,0))</f>
        <v>4</v>
      </c>
      <c r="E92" s="63">
        <f>IF(C92="N",VLOOKUP(B92,'Principle 6-financially healthy'!B:K,10,0),1)</f>
        <v>0</v>
      </c>
      <c r="F92" s="64">
        <f t="shared" si="3"/>
        <v>0</v>
      </c>
    </row>
    <row r="93" spans="2:6" x14ac:dyDescent="0.3">
      <c r="B93" s="28" t="s">
        <v>115</v>
      </c>
      <c r="C93" s="41" t="str">
        <f>VLOOKUP($B93,'Principle 6-financially healthy'!$B:$H,4,0)</f>
        <v>n</v>
      </c>
      <c r="D93" s="45">
        <f>IF(C93="NA",0,VLOOKUP($B93,'Principle 6-financially healthy'!$B:$H,3,0))</f>
        <v>4</v>
      </c>
      <c r="E93" s="63">
        <f>IF(C93="N",VLOOKUP(B93,'Principle 6-financially healthy'!B:K,10,0),1)</f>
        <v>0</v>
      </c>
      <c r="F93" s="64">
        <f t="shared" si="3"/>
        <v>0</v>
      </c>
    </row>
    <row r="94" spans="2:6" x14ac:dyDescent="0.3">
      <c r="B94" s="28" t="s">
        <v>138</v>
      </c>
      <c r="C94" s="41" t="str">
        <f>VLOOKUP($B94,'Principle 6-financially healthy'!$B:$H,4,0)</f>
        <v>n</v>
      </c>
      <c r="D94" s="45">
        <f>IF(C94="NA",0,VLOOKUP($B94,'Principle 6-financially healthy'!$B:$H,3,0))</f>
        <v>4</v>
      </c>
      <c r="E94" s="63">
        <f>IF(C94="N",VLOOKUP(B94,'Principle 6-financially healthy'!B:K,10,0),1)</f>
        <v>0</v>
      </c>
      <c r="F94" s="64">
        <f t="shared" si="3"/>
        <v>0</v>
      </c>
    </row>
    <row r="95" spans="2:6" s="5" customFormat="1" x14ac:dyDescent="0.3">
      <c r="B95" s="65" t="s">
        <v>118</v>
      </c>
      <c r="C95" s="23" t="str">
        <f>VLOOKUP(VLOOKUP(F95,$H$4:$H$8,1,1),$D$7:$F$11,3,0)</f>
        <v>Controls not operating effectively</v>
      </c>
      <c r="D95" s="23">
        <f>SUM(D76:D94)</f>
        <v>73</v>
      </c>
      <c r="E95" s="23"/>
      <c r="F95" s="66">
        <f>SUM(F76:F94)</f>
        <v>0</v>
      </c>
    </row>
    <row r="96" spans="2:6" x14ac:dyDescent="0.3">
      <c r="B96" s="25"/>
    </row>
    <row r="97" spans="2:6" x14ac:dyDescent="0.3">
      <c r="B97" s="67" t="s">
        <v>207</v>
      </c>
      <c r="C97" s="55"/>
      <c r="D97" s="55"/>
      <c r="E97" s="55"/>
      <c r="F97" s="55"/>
    </row>
    <row r="98" spans="2:6" x14ac:dyDescent="0.3">
      <c r="B98" s="28" t="s">
        <v>99</v>
      </c>
      <c r="C98" s="41" t="str">
        <f>VLOOKUP($B98,'Principle 6-financially healthy'!$B:$H,4,0)</f>
        <v>n</v>
      </c>
      <c r="D98" s="45">
        <f>IF(C98="NA",0,VLOOKUP($B98,'Principle 6-financially healthy'!$B:$H,3,0))</f>
        <v>4</v>
      </c>
      <c r="E98" s="63">
        <f>IF(C98="N",VLOOKUP(B98,'Principle 6-financially healthy'!B:K,10,0),1)</f>
        <v>0</v>
      </c>
      <c r="F98" s="64">
        <f>E98*D98/$D$106</f>
        <v>0</v>
      </c>
    </row>
    <row r="99" spans="2:6" x14ac:dyDescent="0.3">
      <c r="B99" s="28" t="s">
        <v>100</v>
      </c>
      <c r="C99" s="41" t="str">
        <f>VLOOKUP($B99,'Principle 6-financially healthy'!$B:$H,4,0)</f>
        <v>n</v>
      </c>
      <c r="D99" s="45">
        <f>IF(C99="NA",0,VLOOKUP($B99,'Principle 6-financially healthy'!$B:$H,3,0))</f>
        <v>4</v>
      </c>
      <c r="E99" s="63">
        <f>IF(C99="N",VLOOKUP(B99,'Principle 6-financially healthy'!B:K,10,0),1)</f>
        <v>0</v>
      </c>
      <c r="F99" s="64">
        <f t="shared" ref="F99:F105" si="5">E99*D99/$D$106</f>
        <v>0</v>
      </c>
    </row>
    <row r="100" spans="2:6" x14ac:dyDescent="0.3">
      <c r="B100" s="28" t="s">
        <v>101</v>
      </c>
      <c r="C100" s="41" t="str">
        <f>VLOOKUP($B100,'Principle 6-financially healthy'!$B:$H,4,0)</f>
        <v>n</v>
      </c>
      <c r="D100" s="45">
        <f>IF(C100="NA",0,VLOOKUP($B100,'Principle 6-financially healthy'!$B:$H,3,0))</f>
        <v>3</v>
      </c>
      <c r="E100" s="63">
        <f>IF(C100="N",VLOOKUP(B100,'Principle 6-financially healthy'!B:K,10,0),1)</f>
        <v>0</v>
      </c>
      <c r="F100" s="64">
        <f t="shared" si="5"/>
        <v>0</v>
      </c>
    </row>
    <row r="101" spans="2:6" x14ac:dyDescent="0.3">
      <c r="B101" s="28" t="s">
        <v>102</v>
      </c>
      <c r="C101" s="41" t="str">
        <f>VLOOKUP($B101,'Principle 6-financially healthy'!$B:$H,4,0)</f>
        <v>n</v>
      </c>
      <c r="D101" s="45">
        <f>IF(C101="NA",0,VLOOKUP($B101,'Principle 6-financially healthy'!$B:$H,3,0))</f>
        <v>3</v>
      </c>
      <c r="E101" s="63">
        <f>IF(C101="N",VLOOKUP(B101,'Principle 6-financially healthy'!B:K,10,0),1)</f>
        <v>0</v>
      </c>
      <c r="F101" s="64">
        <f t="shared" si="5"/>
        <v>0</v>
      </c>
    </row>
    <row r="102" spans="2:6" x14ac:dyDescent="0.3">
      <c r="B102" s="28" t="s">
        <v>103</v>
      </c>
      <c r="C102" s="41" t="str">
        <f>VLOOKUP($B102,'Principle 6-financially healthy'!$B:$H,4,0)</f>
        <v>n</v>
      </c>
      <c r="D102" s="45">
        <f>IF(C102="NA",0,VLOOKUP($B102,'Principle 6-financially healthy'!$B:$H,3,0))</f>
        <v>4</v>
      </c>
      <c r="E102" s="63">
        <f>IF(C102="N",VLOOKUP(B102,'Principle 6-financially healthy'!B:K,10,0),1)</f>
        <v>0</v>
      </c>
      <c r="F102" s="64">
        <f t="shared" si="5"/>
        <v>0</v>
      </c>
    </row>
    <row r="103" spans="2:6" x14ac:dyDescent="0.3">
      <c r="B103" s="28" t="s">
        <v>104</v>
      </c>
      <c r="C103" s="41" t="str">
        <f>VLOOKUP($B103,'Principle 6-financially healthy'!$B:$H,4,0)</f>
        <v>n</v>
      </c>
      <c r="D103" s="45">
        <f>IF(C103="NA",0,VLOOKUP($B103,'Principle 6-financially healthy'!$B:$H,3,0))</f>
        <v>4</v>
      </c>
      <c r="E103" s="63">
        <f>IF(C103="N",VLOOKUP(B103,'Principle 6-financially healthy'!B:K,10,0),1)</f>
        <v>0</v>
      </c>
      <c r="F103" s="64">
        <f t="shared" si="5"/>
        <v>0</v>
      </c>
    </row>
    <row r="104" spans="2:6" x14ac:dyDescent="0.3">
      <c r="B104" s="28" t="s">
        <v>105</v>
      </c>
      <c r="C104" s="41" t="str">
        <f>VLOOKUP($B104,'Principle 6-financially healthy'!$B:$H,4,0)</f>
        <v>n</v>
      </c>
      <c r="D104" s="45">
        <f>IF(C104="NA",0,VLOOKUP($B104,'Principle 6-financially healthy'!$B:$H,3,0))</f>
        <v>3</v>
      </c>
      <c r="E104" s="63">
        <f>IF(C104="N",VLOOKUP(B104,'Principle 6-financially healthy'!B:K,10,0),1)</f>
        <v>0</v>
      </c>
      <c r="F104" s="64">
        <f t="shared" si="5"/>
        <v>0</v>
      </c>
    </row>
    <row r="105" spans="2:6" x14ac:dyDescent="0.3">
      <c r="B105" s="28" t="s">
        <v>106</v>
      </c>
      <c r="C105" s="41" t="str">
        <f>VLOOKUP($B105,'Principle 6-financially healthy'!$B:$H,4,0)</f>
        <v>n</v>
      </c>
      <c r="D105" s="45">
        <f>IF(C105="NA",0,VLOOKUP($B105,'Principle 6-financially healthy'!$B:$H,3,0))</f>
        <v>3</v>
      </c>
      <c r="E105" s="63">
        <f>IF(C105="N",VLOOKUP(B105,'Principle 6-financially healthy'!B:K,10,0),1)</f>
        <v>0</v>
      </c>
      <c r="F105" s="64">
        <f t="shared" si="5"/>
        <v>0</v>
      </c>
    </row>
    <row r="106" spans="2:6" s="5" customFormat="1" ht="27.75" customHeight="1" x14ac:dyDescent="0.3">
      <c r="B106" s="65" t="s">
        <v>118</v>
      </c>
      <c r="C106" s="23" t="str">
        <f>VLOOKUP(VLOOKUP(F106,$H$4:$H$8,1,1),$D$7:$F$11,3,0)</f>
        <v>Controls not operating effectively</v>
      </c>
      <c r="D106" s="23">
        <f>SUM(D98:D105)</f>
        <v>28</v>
      </c>
      <c r="E106" s="23"/>
      <c r="F106" s="66">
        <f>SUM(F98:F105)</f>
        <v>0</v>
      </c>
    </row>
    <row r="107" spans="2:6" x14ac:dyDescent="0.3">
      <c r="B107" s="25"/>
    </row>
    <row r="108" spans="2:6" x14ac:dyDescent="0.3">
      <c r="B108" s="67" t="s">
        <v>208</v>
      </c>
      <c r="C108" s="55"/>
      <c r="D108" s="55"/>
      <c r="E108" s="55"/>
      <c r="F108" s="55"/>
    </row>
    <row r="109" spans="2:6" x14ac:dyDescent="0.3">
      <c r="B109" s="28" t="s">
        <v>108</v>
      </c>
      <c r="C109" s="41" t="str">
        <f>VLOOKUP($B109,'Principle 6-financially healthy'!$B:$H,4,0)</f>
        <v>n</v>
      </c>
      <c r="D109" s="45">
        <f>IF(C109="NA",0,VLOOKUP($B109,'Principle 6-financially healthy'!$B:$H,3,0))</f>
        <v>4</v>
      </c>
      <c r="E109" s="63">
        <f>IF(C109="N",VLOOKUP(B109,'Principle 6-financially healthy'!B:K,10,0),1)</f>
        <v>0</v>
      </c>
      <c r="F109" s="64">
        <f>E109*D109/$D$111</f>
        <v>0</v>
      </c>
    </row>
    <row r="110" spans="2:6" x14ac:dyDescent="0.3">
      <c r="B110" s="28" t="s">
        <v>109</v>
      </c>
      <c r="C110" s="41" t="str">
        <f>VLOOKUP($B110,'Principle 6-financially healthy'!$B:$H,4,0)</f>
        <v>n</v>
      </c>
      <c r="D110" s="45">
        <f>IF(C110="NA",0,VLOOKUP($B110,'Principle 6-financially healthy'!$B:$H,3,0))</f>
        <v>3</v>
      </c>
      <c r="E110" s="63">
        <f>IF(C110="N",VLOOKUP(B110,'Principle 6-financially healthy'!B:K,10,0),1)</f>
        <v>0</v>
      </c>
      <c r="F110" s="64">
        <f t="shared" ref="F110" si="6">E110*D110/$D$111</f>
        <v>0</v>
      </c>
    </row>
    <row r="111" spans="2:6" s="5" customFormat="1" ht="30" customHeight="1" x14ac:dyDescent="0.3">
      <c r="B111" s="65" t="s">
        <v>118</v>
      </c>
      <c r="C111" s="23" t="str">
        <f>VLOOKUP(VLOOKUP(F111,$H$4:$H$8,1,1),$D$7:$F$11,3,0)</f>
        <v>Controls not operating effectively</v>
      </c>
      <c r="D111" s="23">
        <f>SUM(D109:D110)</f>
        <v>7</v>
      </c>
      <c r="E111" s="23"/>
      <c r="F111" s="66">
        <f>SUM(F109:F110)</f>
        <v>0</v>
      </c>
    </row>
    <row r="112" spans="2:6" x14ac:dyDescent="0.3">
      <c r="B112" s="25"/>
    </row>
    <row r="113" spans="2:6" x14ac:dyDescent="0.3">
      <c r="B113" s="67" t="s">
        <v>209</v>
      </c>
      <c r="C113" s="55"/>
      <c r="D113" s="55"/>
      <c r="E113" s="55"/>
      <c r="F113" s="55"/>
    </row>
    <row r="114" spans="2:6" x14ac:dyDescent="0.3">
      <c r="B114" s="28" t="s">
        <v>110</v>
      </c>
      <c r="C114" s="41" t="str">
        <f>VLOOKUP($B114,'Principle 6-financially healthy'!$B:$H,4,0)</f>
        <v>n</v>
      </c>
      <c r="D114" s="45">
        <f>IF(C114="NA",0,VLOOKUP($B114,'Principle 6-financially healthy'!$B:$H,3,0))</f>
        <v>4</v>
      </c>
      <c r="E114" s="63">
        <f>IF(C114="N",VLOOKUP(B114,'Principle 6-financially healthy'!B:K,10,0),1)</f>
        <v>0</v>
      </c>
      <c r="F114" s="64">
        <f>E114*D114/$D$118</f>
        <v>0</v>
      </c>
    </row>
    <row r="115" spans="2:6" x14ac:dyDescent="0.3">
      <c r="B115" s="28" t="s">
        <v>111</v>
      </c>
      <c r="C115" s="41" t="str">
        <f>VLOOKUP($B115,'Principle 6-financially healthy'!$B:$H,4,0)</f>
        <v>n</v>
      </c>
      <c r="D115" s="45">
        <f>IF(C115="NA",0,VLOOKUP($B115,'Principle 6-financially healthy'!$B:$H,3,0))</f>
        <v>3</v>
      </c>
      <c r="E115" s="63">
        <f>IF(C115="N",VLOOKUP(B115,'Principle 6-financially healthy'!B:K,10,0),1)</f>
        <v>0</v>
      </c>
      <c r="F115" s="64">
        <f t="shared" ref="F115:F117" si="7">E115*D115/$D$118</f>
        <v>0</v>
      </c>
    </row>
    <row r="116" spans="2:6" x14ac:dyDescent="0.3">
      <c r="B116" s="28" t="s">
        <v>113</v>
      </c>
      <c r="C116" s="41" t="str">
        <f>VLOOKUP($B116,'Principle 6-financially healthy'!$B:$H,4,0)</f>
        <v>n</v>
      </c>
      <c r="D116" s="45">
        <f>IF(C116="NA",0,VLOOKUP($B116,'Principle 6-financially healthy'!$B:$H,3,0))</f>
        <v>3</v>
      </c>
      <c r="E116" s="63">
        <f>IF(C116="N",VLOOKUP(B116,'Principle 6-financially healthy'!B:K,10,0),1)</f>
        <v>0</v>
      </c>
      <c r="F116" s="64">
        <f t="shared" si="7"/>
        <v>0</v>
      </c>
    </row>
    <row r="117" spans="2:6" x14ac:dyDescent="0.3">
      <c r="B117" s="28" t="s">
        <v>112</v>
      </c>
      <c r="C117" s="41" t="str">
        <f>VLOOKUP($B117,'Principle 6-financially healthy'!$B:$H,4,0)</f>
        <v>n</v>
      </c>
      <c r="D117" s="45">
        <f>IF(C117="NA",0,VLOOKUP($B117,'Principle 6-financially healthy'!$B:$H,3,0))</f>
        <v>3</v>
      </c>
      <c r="E117" s="63">
        <f>IF(C117="N",VLOOKUP(B117,'Principle 6-financially healthy'!B:K,10,0),1)</f>
        <v>0</v>
      </c>
      <c r="F117" s="64">
        <f t="shared" si="7"/>
        <v>0</v>
      </c>
    </row>
    <row r="118" spans="2:6" s="5" customFormat="1" x14ac:dyDescent="0.3">
      <c r="B118" s="65" t="s">
        <v>118</v>
      </c>
      <c r="C118" s="23" t="str">
        <f>VLOOKUP(VLOOKUP(F118,$H$4:$H$8,1,1),$D$7:$F$11,3,0)</f>
        <v>Controls not operating effectively</v>
      </c>
      <c r="D118" s="23">
        <f>SUM(D114:D117)</f>
        <v>13</v>
      </c>
      <c r="E118" s="23"/>
      <c r="F118" s="66">
        <f>SUM(F114:F117)</f>
        <v>0</v>
      </c>
    </row>
    <row r="119" spans="2:6" x14ac:dyDescent="0.3">
      <c r="B119" s="25"/>
    </row>
    <row r="120" spans="2:6" ht="15" thickBot="1" x14ac:dyDescent="0.35">
      <c r="B120" s="25"/>
      <c r="F120" s="5"/>
    </row>
    <row r="121" spans="2:6" ht="45" customHeight="1" thickBot="1" x14ac:dyDescent="0.35">
      <c r="B121" s="86" t="s">
        <v>152</v>
      </c>
      <c r="C121" s="87"/>
      <c r="D121" s="87"/>
      <c r="E121" s="87"/>
      <c r="F121" s="88"/>
    </row>
    <row r="125" spans="2:6" hidden="1" x14ac:dyDescent="0.3">
      <c r="E125" s="1" t="s">
        <v>116</v>
      </c>
      <c r="F125" s="1" t="s">
        <v>116</v>
      </c>
    </row>
    <row r="126" spans="2:6" hidden="1" x14ac:dyDescent="0.3">
      <c r="E126" s="1" t="s">
        <v>117</v>
      </c>
      <c r="F126" s="1" t="s">
        <v>117</v>
      </c>
    </row>
    <row r="127" spans="2:6" hidden="1" x14ac:dyDescent="0.3">
      <c r="F127" s="1" t="s">
        <v>166</v>
      </c>
    </row>
  </sheetData>
  <sheetProtection sheet="1" objects="1" scenarios="1"/>
  <protectedRanges>
    <protectedRange sqref="C12:D12" name="Range4"/>
    <protectedRange sqref="C14:D26 C10" name="Range3"/>
    <protectedRange sqref="C8" name="Range2"/>
    <protectedRange sqref="C6" name="Range1"/>
  </protectedRanges>
  <mergeCells count="4">
    <mergeCell ref="B3:C3"/>
    <mergeCell ref="E6:F6"/>
    <mergeCell ref="E2:G3"/>
    <mergeCell ref="B121:F121"/>
  </mergeCells>
  <phoneticPr fontId="2" type="noConversion"/>
  <conditionalFormatting sqref="E31">
    <cfRule type="cellIs" dxfId="189" priority="125" operator="equal">
      <formula>"1 (INADEQUATE)"</formula>
    </cfRule>
    <cfRule type="cellIs" dxfId="188" priority="126" operator="equal">
      <formula>"N"</formula>
    </cfRule>
  </conditionalFormatting>
  <conditionalFormatting sqref="F9">
    <cfRule type="cellIs" dxfId="187" priority="105" operator="equal">
      <formula>$F$10</formula>
    </cfRule>
  </conditionalFormatting>
  <conditionalFormatting sqref="C28">
    <cfRule type="cellIs" dxfId="186" priority="64" operator="equal">
      <formula>"1 = ADEQUATE"</formula>
    </cfRule>
    <cfRule type="cellIs" dxfId="185" priority="65" operator="equal">
      <formula>"0 = INADEQUATE"</formula>
    </cfRule>
  </conditionalFormatting>
  <conditionalFormatting sqref="C6">
    <cfRule type="expression" dxfId="184" priority="63">
      <formula>ISBLANK(C6)</formula>
    </cfRule>
  </conditionalFormatting>
  <conditionalFormatting sqref="C8">
    <cfRule type="expression" dxfId="183" priority="62">
      <formula>ISBLANK(C8)</formula>
    </cfRule>
  </conditionalFormatting>
  <conditionalFormatting sqref="C10">
    <cfRule type="expression" dxfId="182" priority="61">
      <formula>ISBLANK(C10)</formula>
    </cfRule>
  </conditionalFormatting>
  <conditionalFormatting sqref="C12">
    <cfRule type="expression" dxfId="181" priority="60">
      <formula>ISBLANK(C12)</formula>
    </cfRule>
  </conditionalFormatting>
  <conditionalFormatting sqref="C14">
    <cfRule type="expression" dxfId="180" priority="59">
      <formula>ISBLANK(C14)</formula>
    </cfRule>
  </conditionalFormatting>
  <conditionalFormatting sqref="C42 C58 C95 C106 C118 C18:C24">
    <cfRule type="cellIs" dxfId="179" priority="137" operator="equal">
      <formula>$F$7</formula>
    </cfRule>
    <cfRule type="cellIs" dxfId="178" priority="138" operator="equal">
      <formula>$F$8</formula>
    </cfRule>
    <cfRule type="cellIs" dxfId="177" priority="139" operator="equal">
      <formula>$F$9</formula>
    </cfRule>
    <cfRule type="cellIs" dxfId="176" priority="140" operator="equal">
      <formula>$F$10</formula>
    </cfRule>
    <cfRule type="cellIs" dxfId="175" priority="141" operator="equal">
      <formula>$F$11</formula>
    </cfRule>
  </conditionalFormatting>
  <conditionalFormatting sqref="C33:C41">
    <cfRule type="cellIs" dxfId="174" priority="57" operator="equal">
      <formula>"1 (INADEQUATE)"</formula>
    </cfRule>
    <cfRule type="cellIs" dxfId="173" priority="58" operator="equal">
      <formula>"N"</formula>
    </cfRule>
  </conditionalFormatting>
  <conditionalFormatting sqref="C117">
    <cfRule type="cellIs" dxfId="172" priority="3" operator="equal">
      <formula>"1 (INADEQUATE)"</formula>
    </cfRule>
    <cfRule type="cellIs" dxfId="171" priority="4" operator="equal">
      <formula>"N"</formula>
    </cfRule>
  </conditionalFormatting>
  <conditionalFormatting sqref="C45:C53">
    <cfRule type="cellIs" dxfId="170" priority="55" operator="equal">
      <formula>"1 (INADEQUATE)"</formula>
    </cfRule>
    <cfRule type="cellIs" dxfId="169" priority="56" operator="equal">
      <formula>"N"</formula>
    </cfRule>
  </conditionalFormatting>
  <conditionalFormatting sqref="C54">
    <cfRule type="cellIs" dxfId="168" priority="53" operator="equal">
      <formula>"1 (INADEQUATE)"</formula>
    </cfRule>
    <cfRule type="cellIs" dxfId="167" priority="54" operator="equal">
      <formula>"N"</formula>
    </cfRule>
  </conditionalFormatting>
  <conditionalFormatting sqref="C55">
    <cfRule type="cellIs" dxfId="166" priority="51" operator="equal">
      <formula>"1 (INADEQUATE)"</formula>
    </cfRule>
    <cfRule type="cellIs" dxfId="165" priority="52" operator="equal">
      <formula>"N"</formula>
    </cfRule>
  </conditionalFormatting>
  <conditionalFormatting sqref="C56">
    <cfRule type="cellIs" dxfId="164" priority="49" operator="equal">
      <formula>"1 (INADEQUATE)"</formula>
    </cfRule>
    <cfRule type="cellIs" dxfId="163" priority="50" operator="equal">
      <formula>"N"</formula>
    </cfRule>
  </conditionalFormatting>
  <conditionalFormatting sqref="C57">
    <cfRule type="cellIs" dxfId="162" priority="47" operator="equal">
      <formula>"1 (INADEQUATE)"</formula>
    </cfRule>
    <cfRule type="cellIs" dxfId="161" priority="48" operator="equal">
      <formula>"N"</formula>
    </cfRule>
  </conditionalFormatting>
  <conditionalFormatting sqref="C61:C69">
    <cfRule type="cellIs" dxfId="160" priority="45" operator="equal">
      <formula>"1 (INADEQUATE)"</formula>
    </cfRule>
    <cfRule type="cellIs" dxfId="159" priority="46" operator="equal">
      <formula>"N"</formula>
    </cfRule>
  </conditionalFormatting>
  <conditionalFormatting sqref="C70">
    <cfRule type="cellIs" dxfId="158" priority="43" operator="equal">
      <formula>"1 (INADEQUATE)"</formula>
    </cfRule>
    <cfRule type="cellIs" dxfId="157" priority="44" operator="equal">
      <formula>"N"</formula>
    </cfRule>
  </conditionalFormatting>
  <conditionalFormatting sqref="C71">
    <cfRule type="cellIs" dxfId="156" priority="41" operator="equal">
      <formula>"1 (INADEQUATE)"</formula>
    </cfRule>
    <cfRule type="cellIs" dxfId="155" priority="42" operator="equal">
      <formula>"N"</formula>
    </cfRule>
  </conditionalFormatting>
  <conditionalFormatting sqref="C72">
    <cfRule type="cellIs" dxfId="154" priority="39" operator="equal">
      <formula>"1 (INADEQUATE)"</formula>
    </cfRule>
    <cfRule type="cellIs" dxfId="153" priority="40" operator="equal">
      <formula>"N"</formula>
    </cfRule>
  </conditionalFormatting>
  <conditionalFormatting sqref="C73">
    <cfRule type="cellIs" dxfId="152" priority="34" operator="equal">
      <formula>$F$7</formula>
    </cfRule>
    <cfRule type="cellIs" dxfId="151" priority="35" operator="equal">
      <formula>$F$8</formula>
    </cfRule>
    <cfRule type="cellIs" dxfId="150" priority="36" operator="equal">
      <formula>$F$9</formula>
    </cfRule>
    <cfRule type="cellIs" dxfId="149" priority="37" operator="equal">
      <formula>$F$10</formula>
    </cfRule>
    <cfRule type="cellIs" dxfId="148" priority="38" operator="equal">
      <formula>$F$11</formula>
    </cfRule>
  </conditionalFormatting>
  <conditionalFormatting sqref="C76:C84">
    <cfRule type="cellIs" dxfId="147" priority="32" operator="equal">
      <formula>"1 (INADEQUATE)"</formula>
    </cfRule>
    <cfRule type="cellIs" dxfId="146" priority="33" operator="equal">
      <formula>"N"</formula>
    </cfRule>
  </conditionalFormatting>
  <conditionalFormatting sqref="C86">
    <cfRule type="cellIs" dxfId="145" priority="30" operator="equal">
      <formula>"1 (INADEQUATE)"</formula>
    </cfRule>
    <cfRule type="cellIs" dxfId="144" priority="31" operator="equal">
      <formula>"N"</formula>
    </cfRule>
  </conditionalFormatting>
  <conditionalFormatting sqref="C87">
    <cfRule type="cellIs" dxfId="143" priority="28" operator="equal">
      <formula>"1 (INADEQUATE)"</formula>
    </cfRule>
    <cfRule type="cellIs" dxfId="142" priority="29" operator="equal">
      <formula>"N"</formula>
    </cfRule>
  </conditionalFormatting>
  <conditionalFormatting sqref="C88">
    <cfRule type="cellIs" dxfId="141" priority="26" operator="equal">
      <formula>"1 (INADEQUATE)"</formula>
    </cfRule>
    <cfRule type="cellIs" dxfId="140" priority="27" operator="equal">
      <formula>"N"</formula>
    </cfRule>
  </conditionalFormatting>
  <conditionalFormatting sqref="C89:C94">
    <cfRule type="cellIs" dxfId="139" priority="22" operator="equal">
      <formula>"1 (INADEQUATE)"</formula>
    </cfRule>
    <cfRule type="cellIs" dxfId="138" priority="23" operator="equal">
      <formula>"N"</formula>
    </cfRule>
  </conditionalFormatting>
  <conditionalFormatting sqref="C98:C103">
    <cfRule type="cellIs" dxfId="137" priority="20" operator="equal">
      <formula>"1 (INADEQUATE)"</formula>
    </cfRule>
    <cfRule type="cellIs" dxfId="136" priority="21" operator="equal">
      <formula>"N"</formula>
    </cfRule>
  </conditionalFormatting>
  <conditionalFormatting sqref="C104">
    <cfRule type="cellIs" dxfId="135" priority="18" operator="equal">
      <formula>"1 (INADEQUATE)"</formula>
    </cfRule>
    <cfRule type="cellIs" dxfId="134" priority="19" operator="equal">
      <formula>"N"</formula>
    </cfRule>
  </conditionalFormatting>
  <conditionalFormatting sqref="C105">
    <cfRule type="cellIs" dxfId="133" priority="16" operator="equal">
      <formula>"1 (INADEQUATE)"</formula>
    </cfRule>
    <cfRule type="cellIs" dxfId="132" priority="17" operator="equal">
      <formula>"N"</formula>
    </cfRule>
  </conditionalFormatting>
  <conditionalFormatting sqref="C109:C110">
    <cfRule type="cellIs" dxfId="131" priority="14" operator="equal">
      <formula>"1 (INADEQUATE)"</formula>
    </cfRule>
    <cfRule type="cellIs" dxfId="130" priority="15" operator="equal">
      <formula>"N"</formula>
    </cfRule>
  </conditionalFormatting>
  <conditionalFormatting sqref="C111">
    <cfRule type="cellIs" dxfId="129" priority="9" operator="equal">
      <formula>$F$7</formula>
    </cfRule>
    <cfRule type="cellIs" dxfId="128" priority="10" operator="equal">
      <formula>$F$8</formula>
    </cfRule>
    <cfRule type="cellIs" dxfId="127" priority="11" operator="equal">
      <formula>$F$9</formula>
    </cfRule>
    <cfRule type="cellIs" dxfId="126" priority="12" operator="equal">
      <formula>$F$10</formula>
    </cfRule>
    <cfRule type="cellIs" dxfId="125" priority="13" operator="equal">
      <formula>$F$11</formula>
    </cfRule>
  </conditionalFormatting>
  <conditionalFormatting sqref="C114:C115">
    <cfRule type="cellIs" dxfId="124" priority="7" operator="equal">
      <formula>"1 (INADEQUATE)"</formula>
    </cfRule>
    <cfRule type="cellIs" dxfId="123" priority="8" operator="equal">
      <formula>"N"</formula>
    </cfRule>
  </conditionalFormatting>
  <conditionalFormatting sqref="C116">
    <cfRule type="cellIs" dxfId="122" priority="5" operator="equal">
      <formula>"1 (INADEQUATE)"</formula>
    </cfRule>
    <cfRule type="cellIs" dxfId="121" priority="6" operator="equal">
      <formula>"N"</formula>
    </cfRule>
  </conditionalFormatting>
  <conditionalFormatting sqref="C85">
    <cfRule type="cellIs" dxfId="120" priority="1" operator="equal">
      <formula>"1 (INADEQUATE)"</formula>
    </cfRule>
    <cfRule type="cellIs" dxfId="119" priority="2" operator="equal">
      <formula>"N"</formula>
    </cfRule>
  </conditionalFormatting>
  <dataValidations disablePrompts="1" count="10">
    <dataValidation type="textLength" errorStyle="information" allowBlank="1" showInputMessage="1" showErrorMessage="1" error="XLBVal:6=20936.56_x000d__x000a_" sqref="E35" xr:uid="{00000000-0002-0000-0000-000000000000}">
      <formula1>0</formula1>
      <formula2>300</formula2>
    </dataValidation>
    <dataValidation type="textLength" errorStyle="information" allowBlank="1" showInputMessage="1" showErrorMessage="1" error="XLBVal:6=11620.43_x000d__x000a_" sqref="E43" xr:uid="{00000000-0002-0000-0000-000001000000}">
      <formula1>0</formula1>
      <formula2>300</formula2>
    </dataValidation>
    <dataValidation type="textLength" errorStyle="information" allowBlank="1" showInputMessage="1" showErrorMessage="1" error="XLBVal:6=177234.59_x000d__x000a_" sqref="E29" xr:uid="{00000000-0002-0000-0000-000002000000}">
      <formula1>0</formula1>
      <formula2>300</formula2>
    </dataValidation>
    <dataValidation type="textLength" errorStyle="information" allowBlank="1" showInputMessage="1" showErrorMessage="1" error="XLBVal:6=597.32_x000d__x000a_" sqref="E37" xr:uid="{00000000-0002-0000-0000-000003000000}">
      <formula1>0</formula1>
      <formula2>300</formula2>
    </dataValidation>
    <dataValidation type="textLength" errorStyle="information" allowBlank="1" showInputMessage="1" showErrorMessage="1" error="XLBVal:6=46698.95_x000d__x000a_" sqref="E41" xr:uid="{00000000-0002-0000-0000-000004000000}">
      <formula1>0</formula1>
      <formula2>300</formula2>
    </dataValidation>
    <dataValidation type="textLength" errorStyle="information" allowBlank="1" showInputMessage="1" showErrorMessage="1" error="XLBVal:6=-1718.58_x000d__x000a_" sqref="E27" xr:uid="{00000000-0002-0000-0000-000005000000}">
      <formula1>0</formula1>
      <formula2>300</formula2>
    </dataValidation>
    <dataValidation type="textLength" errorStyle="information" allowBlank="1" showInputMessage="1" showErrorMessage="1" error="XLBVal:6=83731.8_x000d__x000a_" sqref="E31" xr:uid="{00000000-0002-0000-0000-000006000000}">
      <formula1>0</formula1>
      <formula2>300</formula2>
    </dataValidation>
    <dataValidation type="textLength" errorStyle="information" allowBlank="1" showInputMessage="1" showErrorMessage="1" error="XLBVal:6=1606.58_x000d__x000a_" sqref="J58" xr:uid="{00000000-0002-0000-0000-000007000000}">
      <formula1>0</formula1>
      <formula2>300</formula2>
    </dataValidation>
    <dataValidation type="textLength" errorStyle="information" allowBlank="1" showInputMessage="1" showErrorMessage="1" error="XLBVal:6=0_x000d__x000a_" sqref="E33" xr:uid="{00000000-0002-0000-0000-000008000000}">
      <formula1>0</formula1>
      <formula2>300</formula2>
    </dataValidation>
    <dataValidation type="textLength" errorStyle="information" allowBlank="1" showInputMessage="1" showErrorMessage="1" error="XLBVal:6=18548.82_x000d__x000a_" sqref="E45" xr:uid="{00000000-0002-0000-0000-000009000000}">
      <formula1>0</formula1>
      <formula2>300</formula2>
    </dataValidation>
  </dataValidations>
  <pageMargins left="0.7" right="0.7" top="0.75" bottom="0.75" header="0.3" footer="0.3"/>
  <pageSetup paperSize="1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5:L45"/>
  <sheetViews>
    <sheetView view="pageBreakPreview" zoomScale="85" zoomScaleNormal="50" zoomScaleSheetLayoutView="85" workbookViewId="0">
      <selection activeCell="A10" sqref="A10"/>
    </sheetView>
  </sheetViews>
  <sheetFormatPr defaultColWidth="9.109375" defaultRowHeight="14.4" x14ac:dyDescent="0.3"/>
  <cols>
    <col min="1" max="1" width="19.88671875" style="1" customWidth="1"/>
    <col min="2" max="2" width="8.109375" style="1" customWidth="1"/>
    <col min="3" max="3" width="82.6640625" style="1" customWidth="1"/>
    <col min="4" max="4" width="16.88671875" style="1" customWidth="1"/>
    <col min="5" max="5" width="14.33203125" style="22" customWidth="1"/>
    <col min="6" max="6" width="52.44140625" style="22" customWidth="1"/>
    <col min="7" max="7" width="25.33203125" style="22" customWidth="1"/>
    <col min="8" max="8" width="32.6640625" style="1" customWidth="1"/>
    <col min="9" max="9" width="0" style="1" hidden="1" customWidth="1"/>
    <col min="10" max="10" width="9.109375" style="1" hidden="1" customWidth="1"/>
    <col min="11" max="11" width="14.33203125" style="1" hidden="1" customWidth="1"/>
    <col min="12" max="12" width="16.33203125" style="1" hidden="1" customWidth="1"/>
    <col min="13" max="16384" width="9.109375" style="1"/>
  </cols>
  <sheetData>
    <row r="5" spans="1:11" ht="48.75" customHeight="1" x14ac:dyDescent="0.3">
      <c r="A5" s="91" t="s">
        <v>17</v>
      </c>
      <c r="B5" s="91"/>
      <c r="C5" s="91"/>
      <c r="D5" s="91"/>
      <c r="E5" s="91"/>
      <c r="F5" s="91"/>
      <c r="G5" s="91"/>
      <c r="H5" s="91"/>
    </row>
    <row r="6" spans="1:11" ht="46.5" customHeight="1" x14ac:dyDescent="0.3">
      <c r="A6" s="89" t="s">
        <v>16</v>
      </c>
      <c r="B6" s="89"/>
      <c r="C6" s="89"/>
      <c r="D6" s="89"/>
      <c r="E6" s="89"/>
      <c r="F6" s="89"/>
      <c r="G6" s="89"/>
      <c r="H6" s="89"/>
    </row>
    <row r="7" spans="1:11" ht="22.5" customHeight="1" x14ac:dyDescent="0.3">
      <c r="A7" s="89" t="s">
        <v>122</v>
      </c>
      <c r="B7" s="89"/>
      <c r="C7" s="89"/>
      <c r="D7" s="89"/>
      <c r="E7" s="89"/>
      <c r="F7" s="89"/>
      <c r="G7" s="89"/>
      <c r="H7" s="89"/>
    </row>
    <row r="8" spans="1:11" ht="59.25" customHeight="1" x14ac:dyDescent="0.3">
      <c r="A8" s="89" t="s">
        <v>18</v>
      </c>
      <c r="B8" s="89"/>
      <c r="C8" s="89"/>
      <c r="D8" s="89"/>
      <c r="E8" s="89"/>
      <c r="F8" s="89"/>
      <c r="G8" s="89"/>
      <c r="H8" s="89"/>
    </row>
    <row r="9" spans="1:11" x14ac:dyDescent="0.3">
      <c r="A9" s="90" t="s">
        <v>12</v>
      </c>
      <c r="B9" s="92"/>
      <c r="C9" s="92"/>
      <c r="D9" s="92"/>
      <c r="E9" s="90"/>
      <c r="F9" s="90"/>
      <c r="G9" s="90"/>
      <c r="H9" s="90"/>
      <c r="K9" s="1" t="s">
        <v>170</v>
      </c>
    </row>
    <row r="10" spans="1:11" ht="45.75" customHeight="1" x14ac:dyDescent="0.3">
      <c r="A10" s="18" t="s">
        <v>13</v>
      </c>
      <c r="B10" s="18"/>
      <c r="C10" s="19" t="s">
        <v>39</v>
      </c>
      <c r="D10" s="19" t="s">
        <v>174</v>
      </c>
      <c r="E10" s="19" t="s">
        <v>167</v>
      </c>
      <c r="F10" s="19" t="s">
        <v>219</v>
      </c>
      <c r="G10" s="19" t="s">
        <v>221</v>
      </c>
      <c r="H10" s="42" t="s">
        <v>40</v>
      </c>
      <c r="J10" s="1" t="s">
        <v>171</v>
      </c>
    </row>
    <row r="11" spans="1:11" ht="63.75" customHeight="1" x14ac:dyDescent="0.3">
      <c r="A11" s="8" t="s">
        <v>31</v>
      </c>
      <c r="B11" s="43" t="s">
        <v>56</v>
      </c>
      <c r="C11" s="26" t="s">
        <v>197</v>
      </c>
      <c r="D11" s="26">
        <v>3</v>
      </c>
      <c r="E11" s="52" t="s">
        <v>225</v>
      </c>
      <c r="F11" s="33" t="s">
        <v>218</v>
      </c>
      <c r="G11" s="21"/>
      <c r="H11" s="21"/>
      <c r="J11" s="1">
        <v>5</v>
      </c>
      <c r="K11" s="35">
        <f>G11</f>
        <v>0</v>
      </c>
    </row>
    <row r="12" spans="1:11" ht="37.5" customHeight="1" x14ac:dyDescent="0.3">
      <c r="A12" s="10"/>
      <c r="B12" s="3" t="s">
        <v>57</v>
      </c>
      <c r="C12" s="27" t="str">
        <f>"Was the external audit of the "&amp;'Front sheet'!$C$14&amp;" financial statements completed within 5 months of their financial year end? If "&amp;'Front sheet'!$C$14&amp;" external audit is not complete, evidenced based "&amp;('Front sheet'!$C$14-1)&amp;" external audit."</f>
        <v>Was the external audit of the  financial statements completed within 5 months of their financial year end? If  external audit is not complete, evidenced based -1 external audit.</v>
      </c>
      <c r="D12" s="27">
        <v>2</v>
      </c>
      <c r="E12" s="52" t="s">
        <v>225</v>
      </c>
      <c r="F12" s="33" t="s">
        <v>172</v>
      </c>
      <c r="G12" s="21"/>
      <c r="H12" s="21"/>
      <c r="J12" s="1">
        <v>5</v>
      </c>
      <c r="K12" s="35">
        <f>IF(ISNUMBER(G12),((J12-(G12-J12))/J12),0)</f>
        <v>0</v>
      </c>
    </row>
    <row r="13" spans="1:11" ht="37.5" customHeight="1" x14ac:dyDescent="0.3">
      <c r="A13" s="10"/>
      <c r="B13" s="3" t="s">
        <v>58</v>
      </c>
      <c r="C13" s="27" t="str">
        <f>"Is the  audit opinion on the "&amp;'Front sheet'!$C$14&amp;" financial statements  either unqualified or an 'except for' qualification?  If "&amp;'Front sheet'!$C$14&amp;" external audit is not complete, evidenced based "&amp;('Front sheet'!$C$14-1)&amp;" external audit."</f>
        <v>Is the  audit opinion on the  financial statements  either unqualified or an 'except for' qualification?  If  external audit is not complete, evidenced based -1 external audit.</v>
      </c>
      <c r="D13" s="27">
        <v>4</v>
      </c>
      <c r="E13" s="52" t="s">
        <v>225</v>
      </c>
      <c r="F13" s="21"/>
      <c r="G13" s="21"/>
      <c r="H13" s="21"/>
      <c r="K13" s="35">
        <f>NOT(E13="N")*1</f>
        <v>0</v>
      </c>
    </row>
    <row r="14" spans="1:11" ht="30" customHeight="1" x14ac:dyDescent="0.3">
      <c r="A14" s="10"/>
      <c r="B14" s="3" t="s">
        <v>59</v>
      </c>
      <c r="C14" s="27" t="s">
        <v>165</v>
      </c>
      <c r="D14" s="36">
        <v>4</v>
      </c>
      <c r="E14" s="52" t="s">
        <v>225</v>
      </c>
      <c r="F14" s="21"/>
      <c r="G14" s="21"/>
      <c r="H14" s="21"/>
      <c r="K14" s="35">
        <f>NOT(E14="N")*1</f>
        <v>0</v>
      </c>
    </row>
    <row r="15" spans="1:11" ht="153.75" customHeight="1" x14ac:dyDescent="0.3">
      <c r="A15" s="9"/>
      <c r="B15" s="9" t="s">
        <v>60</v>
      </c>
      <c r="C15" s="28" t="s">
        <v>153</v>
      </c>
      <c r="D15" s="28">
        <v>4</v>
      </c>
      <c r="E15" s="52" t="s">
        <v>225</v>
      </c>
      <c r="F15" s="33" t="s">
        <v>173</v>
      </c>
      <c r="G15" s="21"/>
      <c r="H15" s="21"/>
      <c r="K15" s="35">
        <f>(G15=1)+(G15=2)*0.5+(G15=3)*0</f>
        <v>0</v>
      </c>
    </row>
    <row r="16" spans="1:11" ht="47.25" customHeight="1" x14ac:dyDescent="0.3">
      <c r="A16" s="10" t="s">
        <v>30</v>
      </c>
      <c r="B16" s="3" t="s">
        <v>61</v>
      </c>
      <c r="C16" s="27" t="s">
        <v>119</v>
      </c>
      <c r="D16" s="27">
        <v>2</v>
      </c>
      <c r="E16" s="52" t="s">
        <v>225</v>
      </c>
      <c r="F16" s="21"/>
      <c r="G16" s="21"/>
      <c r="H16" s="21"/>
      <c r="K16" s="35">
        <f>NOT(E16="N")*1</f>
        <v>0</v>
      </c>
    </row>
    <row r="17" spans="1:11" ht="52.5" customHeight="1" x14ac:dyDescent="0.3">
      <c r="A17" s="10"/>
      <c r="B17" s="3" t="s">
        <v>62</v>
      </c>
      <c r="C17" s="27" t="s">
        <v>154</v>
      </c>
      <c r="D17" s="27">
        <v>2</v>
      </c>
      <c r="E17" s="52" t="s">
        <v>225</v>
      </c>
      <c r="F17" s="21"/>
      <c r="G17" s="21"/>
      <c r="H17" s="21"/>
      <c r="K17" s="35">
        <f>NOT(E17="N")*1</f>
        <v>0</v>
      </c>
    </row>
    <row r="18" spans="1:11" ht="44.25" customHeight="1" x14ac:dyDescent="0.3">
      <c r="A18" s="10"/>
      <c r="B18" s="44" t="s">
        <v>120</v>
      </c>
      <c r="C18" s="27" t="s">
        <v>121</v>
      </c>
      <c r="D18" s="27">
        <v>3</v>
      </c>
      <c r="E18" s="52" t="s">
        <v>225</v>
      </c>
      <c r="F18" s="37" t="s">
        <v>198</v>
      </c>
      <c r="G18" s="21"/>
      <c r="H18" s="21"/>
      <c r="K18" s="35">
        <f>G18</f>
        <v>0</v>
      </c>
    </row>
    <row r="19" spans="1:11" ht="42.75" customHeight="1" x14ac:dyDescent="0.3">
      <c r="A19" s="12"/>
      <c r="B19" s="44" t="s">
        <v>63</v>
      </c>
      <c r="C19" s="27" t="s">
        <v>226</v>
      </c>
      <c r="D19" s="27">
        <v>2</v>
      </c>
      <c r="E19" s="52" t="s">
        <v>225</v>
      </c>
      <c r="F19" s="37" t="s">
        <v>198</v>
      </c>
      <c r="G19" s="21"/>
      <c r="H19" s="21"/>
      <c r="K19" s="35">
        <f>G19</f>
        <v>0</v>
      </c>
    </row>
    <row r="20" spans="1:11" ht="46.5" customHeight="1" x14ac:dyDescent="0.3">
      <c r="A20" s="93" t="s">
        <v>19</v>
      </c>
      <c r="B20" s="93"/>
      <c r="C20" s="89"/>
      <c r="D20" s="89"/>
      <c r="E20" s="89"/>
      <c r="F20" s="89"/>
      <c r="G20" s="89"/>
      <c r="H20" s="89"/>
    </row>
    <row r="21" spans="1:11" ht="22.5" customHeight="1" x14ac:dyDescent="0.3">
      <c r="A21" s="89" t="s">
        <v>122</v>
      </c>
      <c r="B21" s="89"/>
      <c r="C21" s="89"/>
      <c r="D21" s="89"/>
      <c r="E21" s="89"/>
      <c r="F21" s="89"/>
      <c r="G21" s="89"/>
      <c r="H21" s="89"/>
    </row>
    <row r="22" spans="1:11" ht="69" customHeight="1" x14ac:dyDescent="0.3">
      <c r="A22" s="89" t="s">
        <v>20</v>
      </c>
      <c r="B22" s="89"/>
      <c r="C22" s="89"/>
      <c r="D22" s="89"/>
      <c r="E22" s="89"/>
      <c r="F22" s="89"/>
      <c r="G22" s="89"/>
      <c r="H22" s="89"/>
    </row>
    <row r="23" spans="1:11" ht="22.5" customHeight="1" x14ac:dyDescent="0.3">
      <c r="A23" s="90" t="s">
        <v>12</v>
      </c>
      <c r="B23" s="90"/>
      <c r="C23" s="90"/>
      <c r="D23" s="90"/>
      <c r="E23" s="90"/>
      <c r="F23" s="90"/>
      <c r="G23" s="90"/>
      <c r="H23" s="90"/>
    </row>
    <row r="24" spans="1:11" hidden="1" x14ac:dyDescent="0.3">
      <c r="A24" s="2" t="s">
        <v>13</v>
      </c>
      <c r="B24" s="14"/>
      <c r="C24" s="14" t="s">
        <v>14</v>
      </c>
      <c r="D24" s="30"/>
      <c r="E24" s="2"/>
      <c r="F24" s="29"/>
      <c r="G24" s="29"/>
      <c r="H24" s="2" t="s">
        <v>15</v>
      </c>
    </row>
    <row r="25" spans="1:11" ht="28.8" x14ac:dyDescent="0.3">
      <c r="A25" s="2" t="s">
        <v>13</v>
      </c>
      <c r="B25" s="18"/>
      <c r="C25" s="19" t="s">
        <v>39</v>
      </c>
      <c r="D25" s="19" t="s">
        <v>174</v>
      </c>
      <c r="E25" s="19" t="s">
        <v>167</v>
      </c>
      <c r="F25" s="19" t="s">
        <v>219</v>
      </c>
      <c r="G25" s="19" t="s">
        <v>221</v>
      </c>
      <c r="H25" s="42" t="s">
        <v>40</v>
      </c>
    </row>
    <row r="26" spans="1:11" ht="41.25" customHeight="1" x14ac:dyDescent="0.3">
      <c r="A26" s="6" t="s">
        <v>32</v>
      </c>
      <c r="B26" s="3" t="s">
        <v>64</v>
      </c>
      <c r="C26" s="12" t="s">
        <v>76</v>
      </c>
      <c r="D26" s="71">
        <v>4</v>
      </c>
      <c r="E26" s="52" t="s">
        <v>225</v>
      </c>
      <c r="F26" s="33"/>
      <c r="G26" s="21"/>
      <c r="H26" s="21"/>
      <c r="K26" s="35">
        <f>NOT(E26="N")*1</f>
        <v>0</v>
      </c>
    </row>
    <row r="27" spans="1:11" ht="73.5" customHeight="1" x14ac:dyDescent="0.3">
      <c r="A27" s="6"/>
      <c r="B27" s="3" t="s">
        <v>65</v>
      </c>
      <c r="C27" s="7" t="s">
        <v>162</v>
      </c>
      <c r="D27" s="27">
        <v>2</v>
      </c>
      <c r="E27" s="52" t="s">
        <v>225</v>
      </c>
      <c r="F27" s="33"/>
      <c r="G27" s="21"/>
      <c r="H27" s="21"/>
      <c r="K27" s="35">
        <f>NOT(E27="N")*1</f>
        <v>0</v>
      </c>
    </row>
    <row r="28" spans="1:11" ht="44.25" customHeight="1" x14ac:dyDescent="0.3">
      <c r="A28" s="10"/>
      <c r="B28" s="3" t="s">
        <v>66</v>
      </c>
      <c r="C28" s="7" t="s">
        <v>123</v>
      </c>
      <c r="D28" s="7">
        <v>4</v>
      </c>
      <c r="E28" s="52" t="s">
        <v>225</v>
      </c>
      <c r="F28" s="37"/>
      <c r="G28" s="21"/>
      <c r="H28" s="21"/>
      <c r="K28" s="35">
        <f>NOT(E28="N")*1</f>
        <v>0</v>
      </c>
    </row>
    <row r="29" spans="1:11" ht="57.6" x14ac:dyDescent="0.3">
      <c r="A29" s="10"/>
      <c r="B29" s="3" t="s">
        <v>67</v>
      </c>
      <c r="C29" s="7" t="s">
        <v>77</v>
      </c>
      <c r="D29" s="7">
        <v>4</v>
      </c>
      <c r="E29" s="52" t="s">
        <v>225</v>
      </c>
      <c r="F29" s="33" t="s">
        <v>220</v>
      </c>
      <c r="G29" s="21"/>
      <c r="H29" s="21"/>
      <c r="K29" s="35">
        <f>G29</f>
        <v>0</v>
      </c>
    </row>
    <row r="30" spans="1:11" ht="104.25" customHeight="1" x14ac:dyDescent="0.3">
      <c r="A30" s="10"/>
      <c r="B30" s="3" t="s">
        <v>68</v>
      </c>
      <c r="C30" s="7" t="s">
        <v>161</v>
      </c>
      <c r="D30" s="7">
        <v>4</v>
      </c>
      <c r="E30" s="52" t="s">
        <v>225</v>
      </c>
      <c r="F30" s="33"/>
      <c r="G30" s="21"/>
      <c r="H30" s="21"/>
      <c r="K30" s="35">
        <f>NOT(E30="N")*1</f>
        <v>0</v>
      </c>
    </row>
    <row r="31" spans="1:11" ht="39.75" customHeight="1" x14ac:dyDescent="0.3">
      <c r="A31" s="10"/>
      <c r="B31" s="3" t="s">
        <v>69</v>
      </c>
      <c r="C31" s="7" t="s">
        <v>124</v>
      </c>
      <c r="D31" s="7">
        <v>4</v>
      </c>
      <c r="E31" s="52" t="s">
        <v>225</v>
      </c>
      <c r="F31" s="33" t="s">
        <v>220</v>
      </c>
      <c r="G31" s="21"/>
      <c r="H31" s="21"/>
      <c r="K31" s="35">
        <f>G31</f>
        <v>0</v>
      </c>
    </row>
    <row r="32" spans="1:11" ht="39" customHeight="1" x14ac:dyDescent="0.3">
      <c r="A32" s="10"/>
      <c r="B32" s="3" t="s">
        <v>70</v>
      </c>
      <c r="C32" s="7" t="s">
        <v>78</v>
      </c>
      <c r="D32" s="7">
        <v>4</v>
      </c>
      <c r="E32" s="52" t="s">
        <v>225</v>
      </c>
      <c r="F32" s="21"/>
      <c r="G32" s="21"/>
      <c r="H32" s="21"/>
      <c r="K32" s="35">
        <f>NOT(E32="N")*1</f>
        <v>0</v>
      </c>
    </row>
    <row r="33" spans="1:11" ht="52.5" customHeight="1" x14ac:dyDescent="0.3">
      <c r="A33" s="10"/>
      <c r="B33" s="3" t="s">
        <v>71</v>
      </c>
      <c r="C33" s="7" t="s">
        <v>79</v>
      </c>
      <c r="D33" s="7">
        <v>4</v>
      </c>
      <c r="E33" s="52" t="s">
        <v>225</v>
      </c>
      <c r="F33" s="21"/>
      <c r="G33" s="21"/>
      <c r="H33" s="21"/>
      <c r="K33" s="35">
        <f>NOT(E33="N")*1</f>
        <v>0</v>
      </c>
    </row>
    <row r="34" spans="1:11" ht="78" customHeight="1" x14ac:dyDescent="0.3">
      <c r="A34" s="10"/>
      <c r="B34" s="3" t="s">
        <v>72</v>
      </c>
      <c r="C34" s="13" t="s">
        <v>155</v>
      </c>
      <c r="D34" s="13">
        <v>4</v>
      </c>
      <c r="E34" s="52" t="s">
        <v>225</v>
      </c>
      <c r="F34" s="33" t="s">
        <v>169</v>
      </c>
      <c r="G34" s="21">
        <v>0</v>
      </c>
      <c r="H34" s="21"/>
      <c r="J34" s="1">
        <v>12</v>
      </c>
      <c r="K34" s="35">
        <f>G34/J34</f>
        <v>0</v>
      </c>
    </row>
    <row r="35" spans="1:11" ht="39.75" customHeight="1" x14ac:dyDescent="0.3">
      <c r="A35" s="10"/>
      <c r="B35" s="44" t="s">
        <v>126</v>
      </c>
      <c r="C35" s="13" t="s">
        <v>127</v>
      </c>
      <c r="D35" s="72">
        <v>3</v>
      </c>
      <c r="E35" s="52" t="s">
        <v>225</v>
      </c>
      <c r="F35" s="37" t="s">
        <v>214</v>
      </c>
      <c r="G35" s="21"/>
      <c r="H35" s="21"/>
      <c r="K35" s="35">
        <f>G35</f>
        <v>0</v>
      </c>
    </row>
    <row r="36" spans="1:11" ht="45.75" customHeight="1" x14ac:dyDescent="0.3">
      <c r="A36" s="15" t="s">
        <v>33</v>
      </c>
      <c r="B36" s="3" t="s">
        <v>73</v>
      </c>
      <c r="C36" s="27" t="str">
        <f>"Has the Association sets an annual income and expenditure budget for "&amp;'Front sheet'!C14&amp;", and was is approved by the Governing Council by the start of the financial year? To be evidenced by sight of the written copy of the budget abd by the board minutes showing Governing Council approval of the budget.
"</f>
        <v xml:space="preserve">Has the Association sets an annual income and expenditure budget for , and was is approved by the Governing Council by the start of the financial year? To be evidenced by sight of the written copy of the budget abd by the board minutes showing Governing Council approval of the budget.
</v>
      </c>
      <c r="D36" s="27">
        <v>4</v>
      </c>
      <c r="E36" s="52" t="s">
        <v>225</v>
      </c>
      <c r="F36" s="37"/>
      <c r="G36" s="21"/>
      <c r="H36" s="21"/>
      <c r="K36" s="35">
        <f>NOT(E36="N")*1</f>
        <v>0</v>
      </c>
    </row>
    <row r="37" spans="1:11" ht="53.25" customHeight="1" x14ac:dyDescent="0.3">
      <c r="A37" s="10"/>
      <c r="B37" s="10" t="s">
        <v>74</v>
      </c>
      <c r="C37" s="7" t="s">
        <v>125</v>
      </c>
      <c r="D37" s="27">
        <v>4</v>
      </c>
      <c r="E37" s="52" t="s">
        <v>225</v>
      </c>
      <c r="F37" s="37" t="s">
        <v>175</v>
      </c>
      <c r="G37" s="21"/>
      <c r="H37" s="21"/>
      <c r="J37" s="1">
        <v>4</v>
      </c>
      <c r="K37" s="35">
        <f>G37/J37</f>
        <v>0</v>
      </c>
    </row>
    <row r="38" spans="1:11" ht="73.5" customHeight="1" x14ac:dyDescent="0.3">
      <c r="A38" s="3" t="s">
        <v>34</v>
      </c>
      <c r="B38" s="3" t="s">
        <v>75</v>
      </c>
      <c r="C38" s="3" t="s">
        <v>156</v>
      </c>
      <c r="D38" s="28">
        <v>2</v>
      </c>
      <c r="E38" s="52" t="s">
        <v>225</v>
      </c>
      <c r="F38" s="37" t="s">
        <v>176</v>
      </c>
      <c r="G38" s="21"/>
      <c r="H38" s="21"/>
      <c r="K38" s="35">
        <f>NOT(E38="N")*1</f>
        <v>0</v>
      </c>
    </row>
    <row r="39" spans="1:11" x14ac:dyDescent="0.3">
      <c r="E39" s="73"/>
    </row>
    <row r="45" spans="1:11" x14ac:dyDescent="0.3">
      <c r="C45" s="1" t="s">
        <v>176</v>
      </c>
    </row>
  </sheetData>
  <sheetProtection sheet="1" objects="1" scenarios="1"/>
  <protectedRanges>
    <protectedRange sqref="E11:H19 E26:H38" name="Range1"/>
  </protectedRanges>
  <mergeCells count="9">
    <mergeCell ref="A21:H21"/>
    <mergeCell ref="A22:H22"/>
    <mergeCell ref="A23:H23"/>
    <mergeCell ref="A5:H5"/>
    <mergeCell ref="A6:H6"/>
    <mergeCell ref="A8:H8"/>
    <mergeCell ref="A9:H9"/>
    <mergeCell ref="A7:H7"/>
    <mergeCell ref="A20:H20"/>
  </mergeCells>
  <phoneticPr fontId="2" type="noConversion"/>
  <conditionalFormatting sqref="F12">
    <cfRule type="expression" dxfId="118" priority="209">
      <formula>$E12="N"</formula>
    </cfRule>
  </conditionalFormatting>
  <conditionalFormatting sqref="F11">
    <cfRule type="expression" dxfId="117" priority="208">
      <formula>$E11="N"</formula>
    </cfRule>
  </conditionalFormatting>
  <conditionalFormatting sqref="F18:F19">
    <cfRule type="expression" dxfId="116" priority="205">
      <formula>$E18="N"</formula>
    </cfRule>
  </conditionalFormatting>
  <conditionalFormatting sqref="F26:F27">
    <cfRule type="expression" dxfId="115" priority="200">
      <formula>$E26="N"</formula>
    </cfRule>
  </conditionalFormatting>
  <conditionalFormatting sqref="F30">
    <cfRule type="expression" dxfId="114" priority="184">
      <formula>$E30="N"</formula>
    </cfRule>
  </conditionalFormatting>
  <conditionalFormatting sqref="F31">
    <cfRule type="expression" dxfId="113" priority="181">
      <formula>$E31="N"</formula>
    </cfRule>
  </conditionalFormatting>
  <conditionalFormatting sqref="F34">
    <cfRule type="expression" dxfId="112" priority="177">
      <formula>$E34="N"</formula>
    </cfRule>
  </conditionalFormatting>
  <conditionalFormatting sqref="F35">
    <cfRule type="expression" dxfId="111" priority="171">
      <formula>$E35="N"</formula>
    </cfRule>
  </conditionalFormatting>
  <conditionalFormatting sqref="F36">
    <cfRule type="expression" dxfId="110" priority="165">
      <formula>$E36="N"</formula>
    </cfRule>
  </conditionalFormatting>
  <conditionalFormatting sqref="F37">
    <cfRule type="expression" dxfId="109" priority="161">
      <formula>$E37="N"</formula>
    </cfRule>
  </conditionalFormatting>
  <conditionalFormatting sqref="F38">
    <cfRule type="expression" dxfId="108" priority="158">
      <formula>$E38="N"</formula>
    </cfRule>
  </conditionalFormatting>
  <conditionalFormatting sqref="F15">
    <cfRule type="expression" dxfId="107" priority="150">
      <formula>$E15="N"</formula>
    </cfRule>
  </conditionalFormatting>
  <conditionalFormatting sqref="G11">
    <cfRule type="expression" priority="136" stopIfTrue="1">
      <formula>NOT(ISBLANK(G11))</formula>
    </cfRule>
    <cfRule type="expression" dxfId="106" priority="137">
      <formula>$E11="N"</formula>
    </cfRule>
  </conditionalFormatting>
  <conditionalFormatting sqref="E15 E17:E19">
    <cfRule type="expression" dxfId="105" priority="117">
      <formula>ISBLANK(E15)</formula>
    </cfRule>
  </conditionalFormatting>
  <conditionalFormatting sqref="E31 E35 E37">
    <cfRule type="expression" dxfId="104" priority="116">
      <formula>ISBLANK(E31)</formula>
    </cfRule>
  </conditionalFormatting>
  <conditionalFormatting sqref="F28">
    <cfRule type="expression" dxfId="103" priority="115">
      <formula>$E28="N"</formula>
    </cfRule>
  </conditionalFormatting>
  <conditionalFormatting sqref="G12">
    <cfRule type="expression" priority="108" stopIfTrue="1">
      <formula>NOT(ISBLANK(G12))</formula>
    </cfRule>
    <cfRule type="expression" dxfId="102" priority="109">
      <formula>$E12="N"</formula>
    </cfRule>
  </conditionalFormatting>
  <conditionalFormatting sqref="G15">
    <cfRule type="expression" priority="104" stopIfTrue="1">
      <formula>NOT(ISBLANK(G15))</formula>
    </cfRule>
    <cfRule type="expression" dxfId="101" priority="105">
      <formula>$E15="N"</formula>
    </cfRule>
  </conditionalFormatting>
  <conditionalFormatting sqref="G18">
    <cfRule type="expression" priority="100" stopIfTrue="1">
      <formula>NOT(ISBLANK(G18))</formula>
    </cfRule>
    <cfRule type="expression" dxfId="100" priority="101">
      <formula>$E18="N"</formula>
    </cfRule>
  </conditionalFormatting>
  <conditionalFormatting sqref="G19">
    <cfRule type="expression" priority="96" stopIfTrue="1">
      <formula>NOT(ISBLANK(G19))</formula>
    </cfRule>
    <cfRule type="expression" dxfId="99" priority="97">
      <formula>$E19="N"</formula>
    </cfRule>
  </conditionalFormatting>
  <conditionalFormatting sqref="G34">
    <cfRule type="expression" priority="68" stopIfTrue="1">
      <formula>NOT(ISBLANK(G34))</formula>
    </cfRule>
    <cfRule type="expression" dxfId="98" priority="69">
      <formula>$E34="N"</formula>
    </cfRule>
  </conditionalFormatting>
  <conditionalFormatting sqref="G31">
    <cfRule type="expression" priority="76" stopIfTrue="1">
      <formula>NOT(ISBLANK(G31))</formula>
    </cfRule>
    <cfRule type="expression" dxfId="97" priority="77">
      <formula>$E31="N"</formula>
    </cfRule>
  </conditionalFormatting>
  <conditionalFormatting sqref="G35">
    <cfRule type="expression" priority="64" stopIfTrue="1">
      <formula>NOT(ISBLANK(G35))</formula>
    </cfRule>
    <cfRule type="expression" dxfId="96" priority="65">
      <formula>$E35="N"</formula>
    </cfRule>
  </conditionalFormatting>
  <conditionalFormatting sqref="G37">
    <cfRule type="expression" priority="60" stopIfTrue="1">
      <formula>NOT(ISBLANK(G37))</formula>
    </cfRule>
    <cfRule type="expression" dxfId="95" priority="61">
      <formula>$E37="N"</formula>
    </cfRule>
  </conditionalFormatting>
  <conditionalFormatting sqref="H14">
    <cfRule type="expression" priority="44" stopIfTrue="1">
      <formula>NOT(ISBLANK(H14))</formula>
    </cfRule>
    <cfRule type="expression" dxfId="94" priority="45">
      <formula>OR($E14="N",$E14="NA")</formula>
    </cfRule>
  </conditionalFormatting>
  <conditionalFormatting sqref="F29">
    <cfRule type="expression" dxfId="93" priority="37">
      <formula>$E29="N"</formula>
    </cfRule>
  </conditionalFormatting>
  <conditionalFormatting sqref="G29">
    <cfRule type="expression" priority="35" stopIfTrue="1">
      <formula>NOT(ISBLANK(G29))</formula>
    </cfRule>
    <cfRule type="expression" dxfId="92" priority="36">
      <formula>$E29="N"</formula>
    </cfRule>
  </conditionalFormatting>
  <conditionalFormatting sqref="E14">
    <cfRule type="expression" dxfId="91" priority="32">
      <formula>ISBLANK(E14)</formula>
    </cfRule>
  </conditionalFormatting>
  <conditionalFormatting sqref="E12">
    <cfRule type="expression" dxfId="90" priority="31">
      <formula>ISBLANK(E12)</formula>
    </cfRule>
  </conditionalFormatting>
  <conditionalFormatting sqref="E13">
    <cfRule type="expression" dxfId="89" priority="30">
      <formula>ISBLANK(E13)</formula>
    </cfRule>
  </conditionalFormatting>
  <conditionalFormatting sqref="H11">
    <cfRule type="expression" priority="28" stopIfTrue="1">
      <formula>NOT(ISBLANK(H11))</formula>
    </cfRule>
    <cfRule type="expression" dxfId="88" priority="29">
      <formula>OR($E11="N",$E11="NA")</formula>
    </cfRule>
  </conditionalFormatting>
  <conditionalFormatting sqref="H12">
    <cfRule type="expression" priority="26" stopIfTrue="1">
      <formula>NOT(ISBLANK(H12))</formula>
    </cfRule>
    <cfRule type="expression" dxfId="87" priority="27">
      <formula>OR($E12="N",$E12="NA")</formula>
    </cfRule>
  </conditionalFormatting>
  <conditionalFormatting sqref="H13">
    <cfRule type="expression" priority="24" stopIfTrue="1">
      <formula>NOT(ISBLANK(H13))</formula>
    </cfRule>
    <cfRule type="expression" dxfId="86" priority="25">
      <formula>OR($E13="N",$E13="NA")</formula>
    </cfRule>
  </conditionalFormatting>
  <conditionalFormatting sqref="H15:H19">
    <cfRule type="expression" priority="22" stopIfTrue="1">
      <formula>NOT(ISBLANK(H15))</formula>
    </cfRule>
    <cfRule type="expression" dxfId="85" priority="23">
      <formula>OR($E15="N",$E15="NA")</formula>
    </cfRule>
  </conditionalFormatting>
  <conditionalFormatting sqref="E29">
    <cfRule type="expression" dxfId="84" priority="18">
      <formula>ISBLANK(E29)</formula>
    </cfRule>
  </conditionalFormatting>
  <conditionalFormatting sqref="E16">
    <cfRule type="expression" dxfId="83" priority="14">
      <formula>ISBLANK(E16)</formula>
    </cfRule>
  </conditionalFormatting>
  <conditionalFormatting sqref="E34">
    <cfRule type="expression" dxfId="82" priority="12">
      <formula>ISBLANK(E34)</formula>
    </cfRule>
  </conditionalFormatting>
  <conditionalFormatting sqref="E36">
    <cfRule type="expression" dxfId="81" priority="11">
      <formula>ISBLANK(E36)</formula>
    </cfRule>
  </conditionalFormatting>
  <conditionalFormatting sqref="E38">
    <cfRule type="expression" dxfId="80" priority="10">
      <formula>ISBLANK(E38)</formula>
    </cfRule>
  </conditionalFormatting>
  <conditionalFormatting sqref="H26:H38">
    <cfRule type="expression" priority="8" stopIfTrue="1">
      <formula>NOT(ISBLANK(H26))</formula>
    </cfRule>
    <cfRule type="expression" dxfId="79" priority="9">
      <formula>OR($E26="N",$E26="NA")</formula>
    </cfRule>
  </conditionalFormatting>
  <conditionalFormatting sqref="E11">
    <cfRule type="expression" dxfId="78" priority="7">
      <formula>ISBLANK(E11)</formula>
    </cfRule>
  </conditionalFormatting>
  <conditionalFormatting sqref="E26">
    <cfRule type="expression" dxfId="77" priority="6">
      <formula>ISBLANK(E26)</formula>
    </cfRule>
  </conditionalFormatting>
  <conditionalFormatting sqref="E27">
    <cfRule type="expression" dxfId="76" priority="5">
      <formula>ISBLANK(E27)</formula>
    </cfRule>
  </conditionalFormatting>
  <conditionalFormatting sqref="E28">
    <cfRule type="expression" dxfId="75" priority="4">
      <formula>ISBLANK(E28)</formula>
    </cfRule>
  </conditionalFormatting>
  <conditionalFormatting sqref="E30">
    <cfRule type="expression" dxfId="74" priority="3">
      <formula>ISBLANK(E30)</formula>
    </cfRule>
  </conditionalFormatting>
  <conditionalFormatting sqref="E32">
    <cfRule type="expression" dxfId="73" priority="2">
      <formula>ISBLANK(E32)</formula>
    </cfRule>
  </conditionalFormatting>
  <conditionalFormatting sqref="E33">
    <cfRule type="expression" dxfId="72" priority="1">
      <formula>ISBLANK(E33)</formula>
    </cfRule>
  </conditionalFormatting>
  <dataValidations count="6">
    <dataValidation type="list" allowBlank="1" showInputMessage="1" showErrorMessage="1" sqref="E37 G30 E17:E19 F16:G17 F13:G14 G26:G28 F32:G33 E14:E15 E11 E35 E29 E31" xr:uid="{00000000-0002-0000-0100-000000000000}">
      <formula1>SCORE</formula1>
    </dataValidation>
    <dataValidation type="list" allowBlank="1" showInputMessage="1" showErrorMessage="1" sqref="G34:G35" xr:uid="{00000000-0002-0000-0100-000001000000}">
      <formula1>"0,1,2,3,4,5,6,7,8,9"</formula1>
    </dataValidation>
    <dataValidation type="list" allowBlank="1" showInputMessage="1" showErrorMessage="1" sqref="G37" xr:uid="{00000000-0002-0000-0100-000002000000}">
      <formula1>"0,1,2,3"</formula1>
    </dataValidation>
    <dataValidation type="list" allowBlank="1" showInputMessage="1" showErrorMessage="1" sqref="G12" xr:uid="{00000000-0002-0000-0100-000003000000}">
      <formula1>"6,7,8,9,&gt;9"</formula1>
    </dataValidation>
    <dataValidation type="list" allowBlank="1" showInputMessage="1" showErrorMessage="1" sqref="G15" xr:uid="{00000000-0002-0000-0100-000004000000}">
      <formula1>"1,2,3"</formula1>
    </dataValidation>
    <dataValidation type="list" allowBlank="1" showInputMessage="1" showErrorMessage="1" sqref="E38 E16 E30 E36 E12:E13 E26:E28 E32:E34" xr:uid="{00000000-0002-0000-0100-000005000000}">
      <formula1>SCORE2</formula1>
    </dataValidation>
  </dataValidations>
  <pageMargins left="0.70866141732283472" right="0.70866141732283472" top="0.74803149606299213" bottom="0.74803149606299213" header="0.31496062992125984" footer="0.31496062992125984"/>
  <pageSetup paperSize="8"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5:K76"/>
  <sheetViews>
    <sheetView view="pageBreakPreview" zoomScale="85" zoomScaleNormal="100" zoomScaleSheetLayoutView="85" workbookViewId="0">
      <selection activeCell="A7" sqref="A7:H7"/>
    </sheetView>
  </sheetViews>
  <sheetFormatPr defaultColWidth="9.109375" defaultRowHeight="14.4" x14ac:dyDescent="0.3"/>
  <cols>
    <col min="1" max="1" width="19.88671875" style="1" customWidth="1"/>
    <col min="2" max="2" width="9.5546875" style="1" customWidth="1"/>
    <col min="3" max="3" width="82.6640625" style="1" customWidth="1"/>
    <col min="4" max="4" width="16.88671875" style="1" customWidth="1"/>
    <col min="5" max="5" width="14.33203125" style="22" customWidth="1"/>
    <col min="6" max="6" width="52.44140625" style="22" customWidth="1"/>
    <col min="7" max="7" width="25.33203125" style="22" customWidth="1"/>
    <col min="8" max="8" width="32.6640625" style="1" customWidth="1"/>
    <col min="9" max="9" width="9.109375" style="1"/>
    <col min="10" max="11" width="9.109375" style="1" hidden="1" customWidth="1"/>
    <col min="12" max="12" width="0" style="1" hidden="1" customWidth="1"/>
    <col min="13" max="16384" width="9.109375" style="1"/>
  </cols>
  <sheetData>
    <row r="5" spans="1:11" x14ac:dyDescent="0.3">
      <c r="A5" s="91" t="s">
        <v>21</v>
      </c>
      <c r="B5" s="91"/>
      <c r="C5" s="91"/>
      <c r="D5" s="91"/>
      <c r="E5" s="91"/>
      <c r="F5" s="91"/>
      <c r="G5" s="91"/>
      <c r="H5" s="91"/>
    </row>
    <row r="6" spans="1:11" x14ac:dyDescent="0.3">
      <c r="A6" s="89" t="s">
        <v>22</v>
      </c>
      <c r="B6" s="89"/>
      <c r="C6" s="89"/>
      <c r="D6" s="89"/>
      <c r="E6" s="89"/>
      <c r="F6" s="89"/>
      <c r="G6" s="89"/>
      <c r="H6" s="89"/>
    </row>
    <row r="7" spans="1:11" x14ac:dyDescent="0.3">
      <c r="A7" s="89" t="s">
        <v>122</v>
      </c>
      <c r="B7" s="89"/>
      <c r="C7" s="89"/>
      <c r="D7" s="89"/>
      <c r="E7" s="89"/>
      <c r="F7" s="89"/>
      <c r="G7" s="89"/>
      <c r="H7" s="89"/>
    </row>
    <row r="8" spans="1:11" x14ac:dyDescent="0.3">
      <c r="A8" s="89" t="s">
        <v>23</v>
      </c>
      <c r="B8" s="89"/>
      <c r="C8" s="89"/>
      <c r="D8" s="89"/>
      <c r="E8" s="89"/>
      <c r="F8" s="89"/>
      <c r="G8" s="89"/>
      <c r="H8" s="89"/>
    </row>
    <row r="9" spans="1:11" x14ac:dyDescent="0.3">
      <c r="A9" s="90" t="s">
        <v>12</v>
      </c>
      <c r="B9" s="92"/>
      <c r="C9" s="92"/>
      <c r="D9" s="92"/>
      <c r="E9" s="90"/>
      <c r="F9" s="90"/>
      <c r="G9" s="90"/>
      <c r="H9" s="90"/>
    </row>
    <row r="10" spans="1:11" ht="28.8" x14ac:dyDescent="0.3">
      <c r="A10" s="20" t="s">
        <v>13</v>
      </c>
      <c r="B10" s="18"/>
      <c r="C10" s="19" t="s">
        <v>39</v>
      </c>
      <c r="D10" s="19" t="s">
        <v>174</v>
      </c>
      <c r="E10" s="19" t="s">
        <v>167</v>
      </c>
      <c r="F10" s="19" t="s">
        <v>219</v>
      </c>
      <c r="G10" s="19" t="s">
        <v>221</v>
      </c>
      <c r="H10" s="42" t="s">
        <v>40</v>
      </c>
    </row>
    <row r="11" spans="1:11" ht="40.200000000000003" customHeight="1" x14ac:dyDescent="0.3">
      <c r="A11" s="15" t="s">
        <v>35</v>
      </c>
      <c r="B11" s="9" t="s">
        <v>80</v>
      </c>
      <c r="C11" s="12" t="s">
        <v>128</v>
      </c>
      <c r="D11" s="12">
        <v>4</v>
      </c>
      <c r="E11" s="77" t="s">
        <v>225</v>
      </c>
      <c r="F11" s="33"/>
      <c r="G11" s="33"/>
      <c r="H11" s="21"/>
      <c r="K11" s="35">
        <f t="shared" ref="K11:K22" si="0">NOT(E11="N")*1</f>
        <v>0</v>
      </c>
    </row>
    <row r="12" spans="1:11" ht="91.8" customHeight="1" x14ac:dyDescent="0.3">
      <c r="A12" s="10"/>
      <c r="B12" s="3" t="s">
        <v>81</v>
      </c>
      <c r="C12" s="13" t="s">
        <v>157</v>
      </c>
      <c r="D12" s="13">
        <v>4</v>
      </c>
      <c r="E12" s="77" t="s">
        <v>225</v>
      </c>
      <c r="F12" s="33"/>
      <c r="G12" s="33"/>
      <c r="H12" s="21"/>
      <c r="K12" s="35">
        <f t="shared" si="0"/>
        <v>0</v>
      </c>
    </row>
    <row r="13" spans="1:11" ht="28.8" x14ac:dyDescent="0.3">
      <c r="A13" s="12"/>
      <c r="B13" s="3" t="s">
        <v>160</v>
      </c>
      <c r="C13" s="13" t="s">
        <v>129</v>
      </c>
      <c r="D13" s="13">
        <v>3</v>
      </c>
      <c r="E13" s="77" t="s">
        <v>225</v>
      </c>
      <c r="F13" s="33"/>
      <c r="G13" s="33"/>
      <c r="H13" s="21"/>
      <c r="K13" s="35">
        <f t="shared" si="0"/>
        <v>0</v>
      </c>
    </row>
    <row r="14" spans="1:11" ht="64.8" customHeight="1" x14ac:dyDescent="0.3">
      <c r="A14" s="10" t="s">
        <v>36</v>
      </c>
      <c r="B14" s="3" t="s">
        <v>82</v>
      </c>
      <c r="C14" s="7" t="s">
        <v>130</v>
      </c>
      <c r="D14" s="7">
        <v>3</v>
      </c>
      <c r="E14" s="77" t="s">
        <v>225</v>
      </c>
      <c r="F14" s="33"/>
      <c r="G14" s="33"/>
      <c r="H14" s="21"/>
      <c r="K14" s="35">
        <f t="shared" si="0"/>
        <v>0</v>
      </c>
    </row>
    <row r="15" spans="1:11" ht="72" x14ac:dyDescent="0.3">
      <c r="A15" s="10"/>
      <c r="B15" s="3" t="s">
        <v>83</v>
      </c>
      <c r="C15" s="13" t="s">
        <v>131</v>
      </c>
      <c r="D15" s="13">
        <v>3</v>
      </c>
      <c r="E15" s="77" t="s">
        <v>225</v>
      </c>
      <c r="F15" s="33"/>
      <c r="G15" s="33"/>
      <c r="H15" s="21"/>
      <c r="K15" s="35">
        <f t="shared" si="0"/>
        <v>0</v>
      </c>
    </row>
    <row r="16" spans="1:11" ht="57.6" x14ac:dyDescent="0.3">
      <c r="A16" s="12"/>
      <c r="B16" s="12" t="s">
        <v>84</v>
      </c>
      <c r="C16" s="7" t="s">
        <v>132</v>
      </c>
      <c r="D16" s="7">
        <v>3</v>
      </c>
      <c r="E16" s="77" t="s">
        <v>225</v>
      </c>
      <c r="F16" s="33"/>
      <c r="G16" s="33"/>
      <c r="H16" s="21"/>
      <c r="K16" s="35">
        <f t="shared" si="0"/>
        <v>0</v>
      </c>
    </row>
    <row r="17" spans="1:11" ht="28.8" x14ac:dyDescent="0.3">
      <c r="A17" s="10" t="s">
        <v>37</v>
      </c>
      <c r="B17" s="3" t="s">
        <v>85</v>
      </c>
      <c r="C17" s="27" t="str">
        <f>"Does the Association maintain a complete and accurate fixed asset register? Evidenced by review of fixed asset register that has been updated for additions and disposals in "&amp;'Front sheet'!$C$14&amp;"."</f>
        <v>Does the Association maintain a complete and accurate fixed asset register? Evidenced by review of fixed asset register that has been updated for additions and disposals in .</v>
      </c>
      <c r="D17" s="27">
        <v>3</v>
      </c>
      <c r="E17" s="77" t="s">
        <v>225</v>
      </c>
      <c r="F17" s="33"/>
      <c r="G17" s="33"/>
      <c r="H17" s="21"/>
      <c r="K17" s="35">
        <f t="shared" si="0"/>
        <v>0</v>
      </c>
    </row>
    <row r="18" spans="1:11" ht="57.6" x14ac:dyDescent="0.3">
      <c r="A18" s="10"/>
      <c r="B18" s="3" t="s">
        <v>86</v>
      </c>
      <c r="C18" s="7" t="s">
        <v>133</v>
      </c>
      <c r="D18" s="7">
        <v>3</v>
      </c>
      <c r="E18" s="77" t="s">
        <v>225</v>
      </c>
      <c r="F18" s="33"/>
      <c r="G18" s="33"/>
      <c r="H18" s="21"/>
      <c r="K18" s="35">
        <f t="shared" si="0"/>
        <v>0</v>
      </c>
    </row>
    <row r="19" spans="1:11" ht="43.2" x14ac:dyDescent="0.3">
      <c r="A19" s="10"/>
      <c r="B19" s="3" t="s">
        <v>87</v>
      </c>
      <c r="C19" s="7" t="s">
        <v>158</v>
      </c>
      <c r="D19" s="7">
        <v>3</v>
      </c>
      <c r="E19" s="77" t="s">
        <v>225</v>
      </c>
      <c r="F19" s="33"/>
      <c r="G19" s="33"/>
      <c r="H19" s="21"/>
      <c r="K19" s="35">
        <f t="shared" si="0"/>
        <v>0</v>
      </c>
    </row>
    <row r="20" spans="1:11" ht="28.8" x14ac:dyDescent="0.3">
      <c r="A20" s="10"/>
      <c r="B20" s="3" t="s">
        <v>88</v>
      </c>
      <c r="C20" s="7" t="s">
        <v>91</v>
      </c>
      <c r="D20" s="7">
        <v>4</v>
      </c>
      <c r="E20" s="77" t="s">
        <v>225</v>
      </c>
      <c r="F20" s="33"/>
      <c r="G20" s="33"/>
      <c r="H20" s="21"/>
      <c r="K20" s="35">
        <f t="shared" si="0"/>
        <v>0</v>
      </c>
    </row>
    <row r="21" spans="1:11" ht="57.6" x14ac:dyDescent="0.3">
      <c r="A21" s="10"/>
      <c r="B21" s="3" t="s">
        <v>89</v>
      </c>
      <c r="C21" s="7" t="s">
        <v>215</v>
      </c>
      <c r="D21" s="7">
        <v>4</v>
      </c>
      <c r="E21" s="77" t="s">
        <v>225</v>
      </c>
      <c r="F21" s="33"/>
      <c r="G21" s="33"/>
      <c r="H21" s="21"/>
      <c r="K21" s="35">
        <f t="shared" si="0"/>
        <v>0</v>
      </c>
    </row>
    <row r="22" spans="1:11" ht="57.6" x14ac:dyDescent="0.3">
      <c r="A22" s="12"/>
      <c r="B22" s="12" t="s">
        <v>90</v>
      </c>
      <c r="C22" s="7" t="s">
        <v>159</v>
      </c>
      <c r="D22" s="7">
        <v>3</v>
      </c>
      <c r="E22" s="77" t="s">
        <v>225</v>
      </c>
      <c r="F22" s="33"/>
      <c r="G22" s="33"/>
      <c r="H22" s="21"/>
      <c r="K22" s="35">
        <f t="shared" si="0"/>
        <v>0</v>
      </c>
    </row>
    <row r="23" spans="1:11" x14ac:dyDescent="0.3">
      <c r="A23" s="93" t="s">
        <v>24</v>
      </c>
      <c r="B23" s="93"/>
      <c r="C23" s="89"/>
      <c r="D23" s="89"/>
      <c r="E23" s="89"/>
      <c r="F23" s="89"/>
      <c r="G23" s="89"/>
      <c r="H23" s="89"/>
    </row>
    <row r="24" spans="1:11" x14ac:dyDescent="0.3">
      <c r="A24" s="89" t="s">
        <v>122</v>
      </c>
      <c r="B24" s="89"/>
      <c r="C24" s="89"/>
      <c r="D24" s="89"/>
      <c r="E24" s="89"/>
      <c r="F24" s="89"/>
      <c r="G24" s="89"/>
      <c r="H24" s="89"/>
    </row>
    <row r="25" spans="1:11" x14ac:dyDescent="0.3">
      <c r="A25" s="89" t="s">
        <v>229</v>
      </c>
      <c r="B25" s="89"/>
      <c r="C25" s="89"/>
      <c r="D25" s="89"/>
      <c r="E25" s="89"/>
      <c r="F25" s="89"/>
      <c r="G25" s="89"/>
      <c r="H25" s="89"/>
    </row>
    <row r="26" spans="1:11" x14ac:dyDescent="0.3">
      <c r="A26" s="90" t="s">
        <v>12</v>
      </c>
      <c r="B26" s="92"/>
      <c r="C26" s="92"/>
      <c r="D26" s="92"/>
      <c r="E26" s="90"/>
      <c r="F26" s="90"/>
      <c r="G26" s="90"/>
      <c r="H26" s="90"/>
    </row>
    <row r="27" spans="1:11" ht="28.8" x14ac:dyDescent="0.3">
      <c r="A27" s="18" t="s">
        <v>13</v>
      </c>
      <c r="B27" s="18"/>
      <c r="C27" s="19" t="s">
        <v>39</v>
      </c>
      <c r="D27" s="19" t="s">
        <v>174</v>
      </c>
      <c r="E27" s="19" t="s">
        <v>167</v>
      </c>
      <c r="F27" s="19" t="s">
        <v>219</v>
      </c>
      <c r="G27" s="19" t="s">
        <v>221</v>
      </c>
      <c r="H27" s="42" t="s">
        <v>40</v>
      </c>
    </row>
    <row r="28" spans="1:11" ht="54" customHeight="1" x14ac:dyDescent="0.3">
      <c r="A28" s="10" t="s">
        <v>38</v>
      </c>
      <c r="B28" s="9" t="s">
        <v>92</v>
      </c>
      <c r="C28" s="12" t="s">
        <v>134</v>
      </c>
      <c r="D28" s="12">
        <v>3</v>
      </c>
      <c r="E28" s="77" t="s">
        <v>225</v>
      </c>
      <c r="F28" s="21"/>
      <c r="G28" s="21"/>
      <c r="H28" s="21"/>
      <c r="K28" s="35">
        <f t="shared" ref="K28:K47" si="1">NOT(E28="N")*1</f>
        <v>0</v>
      </c>
    </row>
    <row r="29" spans="1:11" ht="57.6" x14ac:dyDescent="0.3">
      <c r="A29" s="10"/>
      <c r="B29" s="3" t="s">
        <v>93</v>
      </c>
      <c r="C29" s="13" t="s">
        <v>216</v>
      </c>
      <c r="D29" s="13">
        <v>3</v>
      </c>
      <c r="E29" s="77" t="s">
        <v>225</v>
      </c>
      <c r="F29" s="21"/>
      <c r="G29" s="21"/>
      <c r="H29" s="21"/>
      <c r="K29" s="35">
        <f t="shared" si="1"/>
        <v>0</v>
      </c>
    </row>
    <row r="30" spans="1:11" ht="28.8" x14ac:dyDescent="0.3">
      <c r="A30" s="10"/>
      <c r="B30" s="3" t="s">
        <v>94</v>
      </c>
      <c r="C30" s="3" t="s">
        <v>98</v>
      </c>
      <c r="D30" s="31">
        <v>4</v>
      </c>
      <c r="E30" s="77" t="s">
        <v>225</v>
      </c>
      <c r="F30" s="21"/>
      <c r="G30" s="21"/>
      <c r="H30" s="21"/>
      <c r="K30" s="35">
        <f t="shared" si="1"/>
        <v>0</v>
      </c>
    </row>
    <row r="31" spans="1:11" ht="28.8" x14ac:dyDescent="0.3">
      <c r="A31" s="6"/>
      <c r="B31" s="11" t="s">
        <v>95</v>
      </c>
      <c r="C31" s="11" t="s">
        <v>135</v>
      </c>
      <c r="D31" s="28"/>
      <c r="E31" s="77" t="s">
        <v>225</v>
      </c>
      <c r="F31" s="21"/>
      <c r="G31" s="21"/>
      <c r="H31" s="21"/>
      <c r="K31" s="35">
        <f t="shared" si="1"/>
        <v>0</v>
      </c>
    </row>
    <row r="32" spans="1:11" ht="28.8" x14ac:dyDescent="0.3">
      <c r="A32" s="6"/>
      <c r="B32" s="11" t="s">
        <v>177</v>
      </c>
      <c r="C32" s="16" t="s">
        <v>46</v>
      </c>
      <c r="D32" s="74">
        <v>4</v>
      </c>
      <c r="E32" s="77" t="s">
        <v>225</v>
      </c>
      <c r="F32" s="21"/>
      <c r="G32" s="21"/>
      <c r="H32" s="21"/>
      <c r="K32" s="35">
        <f t="shared" si="1"/>
        <v>0</v>
      </c>
    </row>
    <row r="33" spans="1:11" ht="28.8" x14ac:dyDescent="0.3">
      <c r="A33" s="6"/>
      <c r="B33" s="11" t="s">
        <v>178</v>
      </c>
      <c r="C33" s="16" t="s">
        <v>47</v>
      </c>
      <c r="D33" s="74">
        <v>4</v>
      </c>
      <c r="E33" s="77" t="s">
        <v>225</v>
      </c>
      <c r="F33" s="21"/>
      <c r="G33" s="21"/>
      <c r="H33" s="21"/>
      <c r="K33" s="35">
        <f t="shared" si="1"/>
        <v>0</v>
      </c>
    </row>
    <row r="34" spans="1:11" x14ac:dyDescent="0.3">
      <c r="A34" s="6"/>
      <c r="B34" s="11" t="s">
        <v>179</v>
      </c>
      <c r="C34" s="16" t="s">
        <v>48</v>
      </c>
      <c r="D34" s="74">
        <v>4</v>
      </c>
      <c r="E34" s="77" t="s">
        <v>225</v>
      </c>
      <c r="F34" s="21"/>
      <c r="G34" s="21"/>
      <c r="H34" s="21"/>
      <c r="K34" s="35">
        <f t="shared" si="1"/>
        <v>0</v>
      </c>
    </row>
    <row r="35" spans="1:11" ht="28.8" x14ac:dyDescent="0.3">
      <c r="A35" s="6"/>
      <c r="B35" s="11" t="s">
        <v>180</v>
      </c>
      <c r="C35" s="16" t="s">
        <v>49</v>
      </c>
      <c r="D35" s="74">
        <v>4</v>
      </c>
      <c r="E35" s="77" t="s">
        <v>225</v>
      </c>
      <c r="F35" s="21"/>
      <c r="G35" s="21"/>
      <c r="H35" s="21"/>
      <c r="K35" s="35">
        <f t="shared" si="1"/>
        <v>0</v>
      </c>
    </row>
    <row r="36" spans="1:11" ht="28.8" x14ac:dyDescent="0.3">
      <c r="A36" s="6"/>
      <c r="B36" s="11" t="s">
        <v>181</v>
      </c>
      <c r="C36" s="16" t="s">
        <v>50</v>
      </c>
      <c r="D36" s="74">
        <v>4</v>
      </c>
      <c r="E36" s="77" t="s">
        <v>225</v>
      </c>
      <c r="F36" s="21"/>
      <c r="G36" s="21"/>
      <c r="H36" s="21"/>
      <c r="K36" s="35">
        <f t="shared" si="1"/>
        <v>0</v>
      </c>
    </row>
    <row r="37" spans="1:11" ht="28.8" x14ac:dyDescent="0.3">
      <c r="A37" s="6"/>
      <c r="B37" s="11" t="s">
        <v>182</v>
      </c>
      <c r="C37" s="16" t="s">
        <v>51</v>
      </c>
      <c r="D37" s="74">
        <v>4</v>
      </c>
      <c r="E37" s="77" t="s">
        <v>225</v>
      </c>
      <c r="F37" s="21"/>
      <c r="G37" s="21"/>
      <c r="H37" s="21"/>
      <c r="K37" s="35">
        <f t="shared" si="1"/>
        <v>0</v>
      </c>
    </row>
    <row r="38" spans="1:11" ht="28.8" x14ac:dyDescent="0.3">
      <c r="A38" s="6"/>
      <c r="B38" s="11" t="s">
        <v>227</v>
      </c>
      <c r="C38" s="76" t="s">
        <v>228</v>
      </c>
      <c r="D38" s="74">
        <v>4</v>
      </c>
      <c r="E38" s="77" t="s">
        <v>225</v>
      </c>
      <c r="F38" s="21"/>
      <c r="G38" s="21"/>
      <c r="H38" s="21"/>
      <c r="K38" s="35">
        <f t="shared" ref="K38" si="2">NOT(E38="N")*1</f>
        <v>0</v>
      </c>
    </row>
    <row r="39" spans="1:11" ht="28.8" x14ac:dyDescent="0.3">
      <c r="A39" s="6"/>
      <c r="B39" s="11" t="s">
        <v>183</v>
      </c>
      <c r="C39" s="16" t="s">
        <v>52</v>
      </c>
      <c r="D39" s="74">
        <v>4</v>
      </c>
      <c r="E39" s="77" t="s">
        <v>225</v>
      </c>
      <c r="F39" s="21"/>
      <c r="G39" s="21"/>
      <c r="H39" s="21"/>
      <c r="K39" s="35">
        <f t="shared" si="1"/>
        <v>0</v>
      </c>
    </row>
    <row r="40" spans="1:11" x14ac:dyDescent="0.3">
      <c r="A40" s="6"/>
      <c r="B40" s="11" t="s">
        <v>184</v>
      </c>
      <c r="C40" s="16" t="s">
        <v>53</v>
      </c>
      <c r="D40" s="74">
        <v>4</v>
      </c>
      <c r="E40" s="77" t="s">
        <v>225</v>
      </c>
      <c r="F40" s="21"/>
      <c r="G40" s="21"/>
      <c r="H40" s="21"/>
      <c r="K40" s="35">
        <f t="shared" si="1"/>
        <v>0</v>
      </c>
    </row>
    <row r="41" spans="1:11" x14ac:dyDescent="0.3">
      <c r="A41" s="6"/>
      <c r="B41" s="11" t="s">
        <v>185</v>
      </c>
      <c r="C41" s="16" t="s">
        <v>54</v>
      </c>
      <c r="D41" s="74">
        <v>4</v>
      </c>
      <c r="E41" s="77" t="s">
        <v>225</v>
      </c>
      <c r="F41" s="21"/>
      <c r="G41" s="21"/>
      <c r="H41" s="21"/>
      <c r="K41" s="35">
        <f t="shared" si="1"/>
        <v>0</v>
      </c>
    </row>
    <row r="42" spans="1:11" ht="28.8" x14ac:dyDescent="0.3">
      <c r="A42" s="6"/>
      <c r="B42" s="11" t="s">
        <v>186</v>
      </c>
      <c r="C42" s="17" t="s">
        <v>55</v>
      </c>
      <c r="D42" s="74">
        <v>4</v>
      </c>
      <c r="E42" s="77" t="s">
        <v>225</v>
      </c>
      <c r="F42" s="21"/>
      <c r="G42" s="21"/>
      <c r="H42" s="21"/>
      <c r="K42" s="35">
        <f t="shared" si="1"/>
        <v>0</v>
      </c>
    </row>
    <row r="43" spans="1:11" ht="43.2" x14ac:dyDescent="0.3">
      <c r="A43" s="12"/>
      <c r="B43" s="12" t="s">
        <v>96</v>
      </c>
      <c r="C43" s="12" t="s">
        <v>140</v>
      </c>
      <c r="D43" s="12">
        <v>4</v>
      </c>
      <c r="E43" s="77" t="s">
        <v>225</v>
      </c>
      <c r="F43" s="21"/>
      <c r="G43" s="21"/>
      <c r="H43" s="21"/>
      <c r="K43" s="35">
        <f t="shared" si="1"/>
        <v>0</v>
      </c>
    </row>
    <row r="44" spans="1:11" ht="57.6" x14ac:dyDescent="0.3">
      <c r="A44" s="3" t="s">
        <v>0</v>
      </c>
      <c r="B44" s="3" t="s">
        <v>97</v>
      </c>
      <c r="C44" s="3" t="s">
        <v>136</v>
      </c>
      <c r="D44" s="31">
        <v>3</v>
      </c>
      <c r="E44" s="77" t="s">
        <v>225</v>
      </c>
      <c r="F44" s="21"/>
      <c r="G44" s="21"/>
      <c r="H44" s="21"/>
      <c r="K44" s="35">
        <f t="shared" si="1"/>
        <v>0</v>
      </c>
    </row>
    <row r="45" spans="1:11" ht="72" x14ac:dyDescent="0.3">
      <c r="A45" s="10" t="s">
        <v>1</v>
      </c>
      <c r="B45" s="3" t="s">
        <v>114</v>
      </c>
      <c r="C45" s="27" t="str">
        <f>"Are the Association's financial statements prepared in line with the formal in-country "&amp;"accounting requirements or, where these do not exist, with International Financial Reporting Standards issued by the International Accounting Standards Board? To be evidenced by review of the basis of preparation and accounting policies listed in the "&amp;'Front sheet'!C14&amp;" financial statements."</f>
        <v>Are the Association's financial statements prepared in line with the formal in-country accounting requirements or, where these do not exist, with International Financial Reporting Standards issued by the International Accounting Standards Board? To be evidenced by review of the basis of preparation and accounting policies listed in the  financial statements.</v>
      </c>
      <c r="D45" s="27">
        <v>4</v>
      </c>
      <c r="E45" s="77" t="s">
        <v>225</v>
      </c>
      <c r="F45" s="21"/>
      <c r="G45" s="21"/>
      <c r="H45" s="21"/>
      <c r="K45" s="35">
        <f t="shared" si="1"/>
        <v>0</v>
      </c>
    </row>
    <row r="46" spans="1:11" ht="43.2" x14ac:dyDescent="0.3">
      <c r="A46" s="10"/>
      <c r="B46" s="12" t="s">
        <v>115</v>
      </c>
      <c r="C46" s="13" t="s">
        <v>137</v>
      </c>
      <c r="D46" s="13">
        <v>4</v>
      </c>
      <c r="E46" s="77" t="s">
        <v>225</v>
      </c>
      <c r="F46" s="33" t="s">
        <v>222</v>
      </c>
      <c r="G46" s="38"/>
      <c r="H46" s="21"/>
      <c r="K46" s="35">
        <f>G46</f>
        <v>0</v>
      </c>
    </row>
    <row r="47" spans="1:11" ht="43.2" x14ac:dyDescent="0.3">
      <c r="A47" s="12"/>
      <c r="B47" s="12" t="s">
        <v>138</v>
      </c>
      <c r="C47" s="12" t="s">
        <v>139</v>
      </c>
      <c r="D47" s="71">
        <v>4</v>
      </c>
      <c r="E47" s="77" t="s">
        <v>225</v>
      </c>
      <c r="F47" s="21"/>
      <c r="G47" s="21"/>
      <c r="H47" s="21"/>
      <c r="K47" s="35">
        <f t="shared" si="1"/>
        <v>0</v>
      </c>
    </row>
    <row r="48" spans="1:11" x14ac:dyDescent="0.3">
      <c r="A48" s="93" t="s">
        <v>25</v>
      </c>
      <c r="B48" s="93"/>
      <c r="C48" s="89"/>
      <c r="D48" s="89"/>
      <c r="E48" s="89"/>
      <c r="F48" s="89"/>
      <c r="G48" s="89"/>
      <c r="H48" s="89"/>
    </row>
    <row r="49" spans="1:11" x14ac:dyDescent="0.3">
      <c r="A49" s="89" t="s">
        <v>122</v>
      </c>
      <c r="B49" s="89"/>
      <c r="C49" s="89"/>
      <c r="D49" s="89"/>
      <c r="E49" s="89"/>
      <c r="F49" s="89"/>
      <c r="G49" s="89"/>
      <c r="H49" s="89"/>
    </row>
    <row r="50" spans="1:11" x14ac:dyDescent="0.3">
      <c r="A50" s="89" t="s">
        <v>217</v>
      </c>
      <c r="B50" s="89"/>
      <c r="C50" s="89"/>
      <c r="D50" s="89"/>
      <c r="E50" s="89"/>
      <c r="F50" s="89"/>
      <c r="G50" s="89"/>
      <c r="H50" s="89"/>
    </row>
    <row r="51" spans="1:11" x14ac:dyDescent="0.3">
      <c r="A51" s="90" t="s">
        <v>12</v>
      </c>
      <c r="B51" s="92"/>
      <c r="C51" s="92"/>
      <c r="D51" s="92"/>
      <c r="E51" s="90"/>
      <c r="F51" s="90"/>
      <c r="G51" s="90"/>
      <c r="H51" s="90"/>
    </row>
    <row r="52" spans="1:11" ht="28.8" x14ac:dyDescent="0.3">
      <c r="A52" s="18" t="s">
        <v>13</v>
      </c>
      <c r="B52" s="18"/>
      <c r="C52" s="19" t="s">
        <v>39</v>
      </c>
      <c r="D52" s="19" t="s">
        <v>174</v>
      </c>
      <c r="E52" s="19" t="s">
        <v>167</v>
      </c>
      <c r="F52" s="19" t="s">
        <v>219</v>
      </c>
      <c r="G52" s="19" t="s">
        <v>221</v>
      </c>
      <c r="H52" s="42" t="s">
        <v>40</v>
      </c>
    </row>
    <row r="53" spans="1:11" ht="49.8" customHeight="1" x14ac:dyDescent="0.3">
      <c r="A53" s="10" t="s">
        <v>2</v>
      </c>
      <c r="B53" s="3" t="s">
        <v>99</v>
      </c>
      <c r="C53" s="12" t="s">
        <v>141</v>
      </c>
      <c r="D53" s="12">
        <v>4</v>
      </c>
      <c r="E53" s="77" t="s">
        <v>225</v>
      </c>
      <c r="F53" s="21"/>
      <c r="G53" s="21"/>
      <c r="H53" s="21"/>
      <c r="K53" s="35">
        <f t="shared" ref="K53:K59" si="3">NOT(E53="N")*1</f>
        <v>0</v>
      </c>
    </row>
    <row r="54" spans="1:11" ht="57.6" x14ac:dyDescent="0.3">
      <c r="A54" s="12"/>
      <c r="B54" s="12" t="s">
        <v>100</v>
      </c>
      <c r="C54" s="7" t="s">
        <v>142</v>
      </c>
      <c r="D54" s="7">
        <v>4</v>
      </c>
      <c r="E54" s="77" t="s">
        <v>225</v>
      </c>
      <c r="F54" s="21"/>
      <c r="G54" s="21"/>
      <c r="H54" s="21"/>
      <c r="K54" s="35">
        <f t="shared" si="3"/>
        <v>0</v>
      </c>
    </row>
    <row r="55" spans="1:11" ht="48.6" customHeight="1" x14ac:dyDescent="0.3">
      <c r="A55" s="10" t="s">
        <v>3</v>
      </c>
      <c r="B55" s="3" t="s">
        <v>101</v>
      </c>
      <c r="C55" s="3" t="s">
        <v>143</v>
      </c>
      <c r="D55" s="31">
        <v>3</v>
      </c>
      <c r="E55" s="77" t="s">
        <v>225</v>
      </c>
      <c r="F55" s="21"/>
      <c r="G55" s="21"/>
      <c r="H55" s="21"/>
      <c r="K55" s="35">
        <f t="shared" si="3"/>
        <v>0</v>
      </c>
    </row>
    <row r="56" spans="1:11" ht="28.8" x14ac:dyDescent="0.3">
      <c r="A56" s="3" t="s">
        <v>4</v>
      </c>
      <c r="B56" s="3" t="s">
        <v>102</v>
      </c>
      <c r="C56" s="4" t="s">
        <v>107</v>
      </c>
      <c r="D56" s="4">
        <v>3</v>
      </c>
      <c r="E56" s="77" t="s">
        <v>225</v>
      </c>
      <c r="F56" s="21"/>
      <c r="G56" s="21"/>
      <c r="H56" s="21"/>
      <c r="K56" s="35">
        <f t="shared" si="3"/>
        <v>0</v>
      </c>
    </row>
    <row r="57" spans="1:11" ht="43.2" x14ac:dyDescent="0.3">
      <c r="A57" s="10" t="s">
        <v>5</v>
      </c>
      <c r="B57" s="3" t="s">
        <v>103</v>
      </c>
      <c r="C57" s="28" t="str">
        <f>"Does the Association have positive net assets according to the "&amp;'Front sheet'!C14&amp;" audited financial statements [if "&amp;'Front sheet'!C14&amp;" external audit is not complete, evidenced by reference to "&amp;'Front sheet'!C14&amp;" draft financial statements]? If they have net liabilities, please state the net liabilities in the exceptions box."</f>
        <v>Does the Association have positive net assets according to the  audited financial statements [if  external audit is not complete, evidenced by reference to  draft financial statements]? If they have net liabilities, please state the net liabilities in the exceptions box.</v>
      </c>
      <c r="D57" s="28">
        <v>4</v>
      </c>
      <c r="E57" s="77" t="s">
        <v>225</v>
      </c>
      <c r="F57" s="21"/>
      <c r="G57" s="21"/>
      <c r="H57" s="21"/>
      <c r="K57" s="35">
        <f t="shared" si="3"/>
        <v>0</v>
      </c>
    </row>
    <row r="58" spans="1:11" ht="57.6" x14ac:dyDescent="0.3">
      <c r="A58" s="10"/>
      <c r="B58" s="3" t="s">
        <v>104</v>
      </c>
      <c r="C58" s="27" t="str">
        <f>"Where the Association has loan liabilities, is there a written repayment plan agreed with the loaning party in respect of this loan, and was this plan adhered to "&amp;'Front sheet'!C14&amp;"? To be evidenced by sight of written repayment plan, signed by both the Association and the loaning party, and by checking that agreed repayments have been made, as shown on bank statements."</f>
        <v>Where the Association has loan liabilities, is there a written repayment plan agreed with the loaning party in respect of this loan, and was this plan adhered to ? To be evidenced by sight of written repayment plan, signed by both the Association and the loaning party, and by checking that agreed repayments have been made, as shown on bank statements.</v>
      </c>
      <c r="D58" s="27">
        <v>4</v>
      </c>
      <c r="E58" s="77" t="s">
        <v>225</v>
      </c>
      <c r="F58" s="21"/>
      <c r="G58" s="21"/>
      <c r="H58" s="21"/>
      <c r="K58" s="35">
        <f t="shared" si="3"/>
        <v>0</v>
      </c>
    </row>
    <row r="59" spans="1:11" ht="72" x14ac:dyDescent="0.3">
      <c r="A59" s="10"/>
      <c r="B59" s="3" t="s">
        <v>105</v>
      </c>
      <c r="C59" s="13" t="s">
        <v>144</v>
      </c>
      <c r="D59" s="13">
        <v>3</v>
      </c>
      <c r="E59" s="77" t="s">
        <v>225</v>
      </c>
      <c r="F59" s="21"/>
      <c r="G59" s="21"/>
      <c r="H59" s="21"/>
      <c r="K59" s="35">
        <f t="shared" si="3"/>
        <v>0</v>
      </c>
    </row>
    <row r="60" spans="1:11" ht="28.8" x14ac:dyDescent="0.3">
      <c r="A60" s="12"/>
      <c r="B60" s="12" t="s">
        <v>106</v>
      </c>
      <c r="C60" s="3" t="s">
        <v>145</v>
      </c>
      <c r="D60" s="31">
        <v>3</v>
      </c>
      <c r="E60" s="77" t="s">
        <v>225</v>
      </c>
      <c r="F60" s="33" t="s">
        <v>223</v>
      </c>
      <c r="G60" s="38"/>
      <c r="H60" s="21"/>
      <c r="K60" s="35">
        <f>G60</f>
        <v>0</v>
      </c>
    </row>
    <row r="61" spans="1:11" x14ac:dyDescent="0.3">
      <c r="A61" s="89" t="s">
        <v>26</v>
      </c>
      <c r="B61" s="89"/>
      <c r="C61" s="89"/>
      <c r="D61" s="89"/>
      <c r="E61" s="89"/>
      <c r="F61" s="89"/>
      <c r="G61" s="89"/>
      <c r="H61" s="89"/>
    </row>
    <row r="62" spans="1:11" x14ac:dyDescent="0.3">
      <c r="A62" s="89" t="s">
        <v>122</v>
      </c>
      <c r="B62" s="89"/>
      <c r="C62" s="89"/>
      <c r="D62" s="89"/>
      <c r="E62" s="89"/>
      <c r="F62" s="89"/>
      <c r="G62" s="89"/>
      <c r="H62" s="89"/>
    </row>
    <row r="63" spans="1:11" x14ac:dyDescent="0.3">
      <c r="A63" s="89" t="s">
        <v>28</v>
      </c>
      <c r="B63" s="89"/>
      <c r="C63" s="89"/>
      <c r="D63" s="89"/>
      <c r="E63" s="89"/>
      <c r="F63" s="89"/>
      <c r="G63" s="89"/>
      <c r="H63" s="89"/>
    </row>
    <row r="64" spans="1:11" x14ac:dyDescent="0.3">
      <c r="A64" s="90" t="s">
        <v>12</v>
      </c>
      <c r="B64" s="92"/>
      <c r="C64" s="92"/>
      <c r="D64" s="92"/>
      <c r="E64" s="90"/>
      <c r="F64" s="90"/>
      <c r="G64" s="90"/>
      <c r="H64" s="90"/>
    </row>
    <row r="65" spans="1:11" ht="28.8" x14ac:dyDescent="0.3">
      <c r="A65" s="18" t="s">
        <v>13</v>
      </c>
      <c r="B65" s="18"/>
      <c r="C65" s="19" t="s">
        <v>39</v>
      </c>
      <c r="D65" s="19" t="s">
        <v>174</v>
      </c>
      <c r="E65" s="19" t="s">
        <v>167</v>
      </c>
      <c r="F65" s="19" t="s">
        <v>219</v>
      </c>
      <c r="G65" s="19" t="s">
        <v>221</v>
      </c>
      <c r="H65" s="42" t="s">
        <v>40</v>
      </c>
    </row>
    <row r="66" spans="1:11" ht="28.8" x14ac:dyDescent="0.3">
      <c r="A66" s="3" t="s">
        <v>6</v>
      </c>
      <c r="B66" s="9" t="s">
        <v>108</v>
      </c>
      <c r="C66" s="9" t="s">
        <v>146</v>
      </c>
      <c r="D66" s="32">
        <v>4</v>
      </c>
      <c r="E66" s="52" t="s">
        <v>225</v>
      </c>
      <c r="F66" s="21"/>
      <c r="G66" s="21"/>
      <c r="H66" s="21"/>
      <c r="K66" s="35">
        <f t="shared" ref="K66:K67" si="4">NOT(E66="N")*1</f>
        <v>0</v>
      </c>
    </row>
    <row r="67" spans="1:11" ht="43.2" x14ac:dyDescent="0.3">
      <c r="A67" s="3" t="s">
        <v>7</v>
      </c>
      <c r="B67" s="3" t="s">
        <v>109</v>
      </c>
      <c r="C67" s="3" t="s">
        <v>147</v>
      </c>
      <c r="D67" s="31">
        <v>3</v>
      </c>
      <c r="E67" s="52" t="s">
        <v>225</v>
      </c>
      <c r="F67" s="21"/>
      <c r="G67" s="21"/>
      <c r="H67" s="21"/>
      <c r="K67" s="35">
        <f t="shared" si="4"/>
        <v>0</v>
      </c>
    </row>
    <row r="68" spans="1:11" x14ac:dyDescent="0.3">
      <c r="A68" s="89" t="s">
        <v>27</v>
      </c>
      <c r="B68" s="89"/>
      <c r="C68" s="89"/>
      <c r="D68" s="89"/>
      <c r="E68" s="89"/>
      <c r="F68" s="89"/>
      <c r="G68" s="89"/>
      <c r="H68" s="89"/>
    </row>
    <row r="69" spans="1:11" x14ac:dyDescent="0.3">
      <c r="A69" s="89" t="s">
        <v>122</v>
      </c>
      <c r="B69" s="89"/>
      <c r="C69" s="89"/>
      <c r="D69" s="89"/>
      <c r="E69" s="89"/>
      <c r="F69" s="89"/>
      <c r="G69" s="89"/>
      <c r="H69" s="89"/>
    </row>
    <row r="70" spans="1:11" x14ac:dyDescent="0.3">
      <c r="A70" s="89" t="s">
        <v>29</v>
      </c>
      <c r="B70" s="89"/>
      <c r="C70" s="89"/>
      <c r="D70" s="89"/>
      <c r="E70" s="89"/>
      <c r="F70" s="89"/>
      <c r="G70" s="89"/>
      <c r="H70" s="89"/>
    </row>
    <row r="71" spans="1:11" x14ac:dyDescent="0.3">
      <c r="A71" s="90" t="s">
        <v>12</v>
      </c>
      <c r="B71" s="92"/>
      <c r="C71" s="92"/>
      <c r="D71" s="92"/>
      <c r="E71" s="90"/>
      <c r="F71" s="90"/>
      <c r="G71" s="90"/>
      <c r="H71" s="90"/>
    </row>
    <row r="72" spans="1:11" ht="28.8" x14ac:dyDescent="0.3">
      <c r="A72" s="18" t="s">
        <v>13</v>
      </c>
      <c r="B72" s="18"/>
      <c r="C72" s="19" t="s">
        <v>39</v>
      </c>
      <c r="D72" s="19" t="s">
        <v>174</v>
      </c>
      <c r="E72" s="19" t="s">
        <v>167</v>
      </c>
      <c r="F72" s="19" t="s">
        <v>219</v>
      </c>
      <c r="G72" s="19" t="s">
        <v>221</v>
      </c>
      <c r="H72" s="42" t="s">
        <v>40</v>
      </c>
    </row>
    <row r="73" spans="1:11" ht="43.2" x14ac:dyDescent="0.3">
      <c r="A73" s="3" t="s">
        <v>8</v>
      </c>
      <c r="B73" s="9" t="s">
        <v>110</v>
      </c>
      <c r="C73" s="9" t="s">
        <v>148</v>
      </c>
      <c r="D73" s="32">
        <v>4</v>
      </c>
      <c r="E73" s="52" t="s">
        <v>225</v>
      </c>
      <c r="F73" s="21"/>
      <c r="G73" s="21"/>
      <c r="H73" s="21"/>
      <c r="K73" s="35">
        <f t="shared" ref="K73:K76" si="5">NOT(E73="N")*1</f>
        <v>0</v>
      </c>
    </row>
    <row r="74" spans="1:11" ht="57.6" x14ac:dyDescent="0.3">
      <c r="A74" s="3" t="s">
        <v>9</v>
      </c>
      <c r="B74" s="3" t="s">
        <v>111</v>
      </c>
      <c r="C74" s="3" t="s">
        <v>149</v>
      </c>
      <c r="D74" s="28">
        <v>3</v>
      </c>
      <c r="E74" s="52" t="s">
        <v>225</v>
      </c>
      <c r="F74" s="21"/>
      <c r="G74" s="21"/>
      <c r="H74" s="21"/>
      <c r="K74" s="35">
        <f t="shared" si="5"/>
        <v>0</v>
      </c>
    </row>
    <row r="75" spans="1:11" ht="43.2" x14ac:dyDescent="0.3">
      <c r="A75" s="3" t="s">
        <v>10</v>
      </c>
      <c r="B75" s="3" t="s">
        <v>113</v>
      </c>
      <c r="C75" s="3" t="s">
        <v>150</v>
      </c>
      <c r="D75" s="31">
        <v>3</v>
      </c>
      <c r="E75" s="52" t="s">
        <v>225</v>
      </c>
      <c r="F75" s="21"/>
      <c r="G75" s="21"/>
      <c r="H75" s="21"/>
      <c r="K75" s="35">
        <f t="shared" si="5"/>
        <v>0</v>
      </c>
    </row>
    <row r="76" spans="1:11" ht="72" x14ac:dyDescent="0.3">
      <c r="A76" s="3" t="s">
        <v>11</v>
      </c>
      <c r="B76" s="3" t="s">
        <v>112</v>
      </c>
      <c r="C76" s="3" t="s">
        <v>151</v>
      </c>
      <c r="D76" s="31">
        <v>3</v>
      </c>
      <c r="E76" s="52" t="s">
        <v>225</v>
      </c>
      <c r="F76" s="21"/>
      <c r="G76" s="21"/>
      <c r="H76" s="21"/>
      <c r="K76" s="35">
        <f t="shared" si="5"/>
        <v>0</v>
      </c>
    </row>
  </sheetData>
  <sheetProtection sheet="1" objects="1" scenarios="1"/>
  <protectedRanges>
    <protectedRange sqref="F47:G47 E67:G67 E60:G60 F66:G66 F73:G76 F57:G59 E53:G56 E58 F28:G45" name="Range1"/>
    <protectedRange sqref="F11:G13 E20:G20 F17:G19 F21:G22 E14:G16" name="Range1_2"/>
    <protectedRange sqref="F46:G46" name="Range1_3"/>
    <protectedRange sqref="E17:E19 E21:E22 E57 E66 E73:E76 E11:E12 E59 E28:E47" name="Range1_1"/>
    <protectedRange sqref="E13" name="Range1_4"/>
    <protectedRange sqref="H73:H76" name="Range1_6"/>
    <protectedRange sqref="H66:H67" name="Range1_7"/>
    <protectedRange sqref="H53:H58 H11:H22 H28:H47" name="Range1_8"/>
    <protectedRange sqref="H59" name="Range1_9"/>
    <protectedRange sqref="H60" name="Range1_10"/>
  </protectedRanges>
  <mergeCells count="21">
    <mergeCell ref="A23:H23"/>
    <mergeCell ref="A62:H62"/>
    <mergeCell ref="A63:H63"/>
    <mergeCell ref="A24:H24"/>
    <mergeCell ref="A25:H25"/>
    <mergeCell ref="A26:H26"/>
    <mergeCell ref="A5:H5"/>
    <mergeCell ref="A6:H6"/>
    <mergeCell ref="A7:H7"/>
    <mergeCell ref="A8:H8"/>
    <mergeCell ref="A9:H9"/>
    <mergeCell ref="A64:H64"/>
    <mergeCell ref="A68:H68"/>
    <mergeCell ref="A71:H71"/>
    <mergeCell ref="A48:H48"/>
    <mergeCell ref="A49:H49"/>
    <mergeCell ref="A69:H69"/>
    <mergeCell ref="A70:H70"/>
    <mergeCell ref="A51:H51"/>
    <mergeCell ref="A50:H50"/>
    <mergeCell ref="A61:H61"/>
  </mergeCells>
  <phoneticPr fontId="2" type="noConversion"/>
  <conditionalFormatting sqref="F11:F20 F22">
    <cfRule type="expression" dxfId="71" priority="174">
      <formula>$E11="N"</formula>
    </cfRule>
  </conditionalFormatting>
  <conditionalFormatting sqref="G11:G20 G22">
    <cfRule type="expression" dxfId="70" priority="171">
      <formula>$E11="N"</formula>
    </cfRule>
  </conditionalFormatting>
  <conditionalFormatting sqref="F12">
    <cfRule type="expression" dxfId="69" priority="170">
      <formula>$E12="N"</formula>
    </cfRule>
  </conditionalFormatting>
  <conditionalFormatting sqref="G22">
    <cfRule type="expression" priority="152" stopIfTrue="1">
      <formula>NOT(ISBLANK(G22))</formula>
    </cfRule>
    <cfRule type="expression" dxfId="68" priority="153">
      <formula>$E22="N"</formula>
    </cfRule>
  </conditionalFormatting>
  <conditionalFormatting sqref="G12">
    <cfRule type="expression" dxfId="67" priority="160">
      <formula>$E12="N"</formula>
    </cfRule>
  </conditionalFormatting>
  <conditionalFormatting sqref="F22">
    <cfRule type="expression" dxfId="66" priority="154">
      <formula>$E22="N"</formula>
    </cfRule>
  </conditionalFormatting>
  <conditionalFormatting sqref="F13">
    <cfRule type="expression" dxfId="65" priority="144">
      <formula>$E13="N"</formula>
    </cfRule>
  </conditionalFormatting>
  <conditionalFormatting sqref="G13">
    <cfRule type="expression" dxfId="64" priority="143">
      <formula>$E13="N"</formula>
    </cfRule>
  </conditionalFormatting>
  <conditionalFormatting sqref="F46">
    <cfRule type="expression" dxfId="63" priority="142">
      <formula>$E46="N"</formula>
    </cfRule>
  </conditionalFormatting>
  <conditionalFormatting sqref="G46">
    <cfRule type="expression" priority="140" stopIfTrue="1">
      <formula>NOT(ISBLANK(G46))</formula>
    </cfRule>
    <cfRule type="expression" dxfId="62" priority="141">
      <formula>$E46="N"</formula>
    </cfRule>
  </conditionalFormatting>
  <conditionalFormatting sqref="F21">
    <cfRule type="expression" dxfId="61" priority="137">
      <formula>$E21="N"</formula>
    </cfRule>
  </conditionalFormatting>
  <conditionalFormatting sqref="G21">
    <cfRule type="expression" dxfId="60" priority="136">
      <formula>$E21="N"</formula>
    </cfRule>
  </conditionalFormatting>
  <conditionalFormatting sqref="E20 E14:E15">
    <cfRule type="expression" dxfId="59" priority="132">
      <formula>ISBLANK(E14)</formula>
    </cfRule>
  </conditionalFormatting>
  <conditionalFormatting sqref="E46 E30">
    <cfRule type="expression" dxfId="58" priority="131">
      <formula>ISBLANK(E30)</formula>
    </cfRule>
  </conditionalFormatting>
  <conditionalFormatting sqref="F60">
    <cfRule type="expression" dxfId="57" priority="130">
      <formula>$E60="N"</formula>
    </cfRule>
  </conditionalFormatting>
  <conditionalFormatting sqref="G60">
    <cfRule type="expression" priority="128" stopIfTrue="1">
      <formula>NOT(ISBLANK(G60))</formula>
    </cfRule>
    <cfRule type="expression" dxfId="56" priority="129">
      <formula>$E60="N"</formula>
    </cfRule>
  </conditionalFormatting>
  <conditionalFormatting sqref="E54:E55">
    <cfRule type="expression" dxfId="55" priority="117">
      <formula>ISBLANK(E54)</formula>
    </cfRule>
  </conditionalFormatting>
  <conditionalFormatting sqref="E30">
    <cfRule type="expression" dxfId="54" priority="111">
      <formula>ISBLANK(E30)</formula>
    </cfRule>
  </conditionalFormatting>
  <conditionalFormatting sqref="E67">
    <cfRule type="expression" dxfId="53" priority="107">
      <formula>ISBLANK(E67)</formula>
    </cfRule>
  </conditionalFormatting>
  <conditionalFormatting sqref="E60">
    <cfRule type="expression" dxfId="52" priority="101">
      <formula>ISBLANK(E60)</formula>
    </cfRule>
  </conditionalFormatting>
  <conditionalFormatting sqref="E56">
    <cfRule type="expression" dxfId="51" priority="98">
      <formula>ISBLANK(E56)</formula>
    </cfRule>
  </conditionalFormatting>
  <conditionalFormatting sqref="E16">
    <cfRule type="expression" dxfId="50" priority="78">
      <formula>ISBLANK(E16)</formula>
    </cfRule>
  </conditionalFormatting>
  <conditionalFormatting sqref="E11">
    <cfRule type="expression" dxfId="49" priority="77">
      <formula>ISBLANK(E11)</formula>
    </cfRule>
  </conditionalFormatting>
  <conditionalFormatting sqref="E13">
    <cfRule type="expression" dxfId="48" priority="76">
      <formula>ISBLANK(E13)</formula>
    </cfRule>
  </conditionalFormatting>
  <conditionalFormatting sqref="E17">
    <cfRule type="expression" dxfId="47" priority="75">
      <formula>ISBLANK(E17)</formula>
    </cfRule>
  </conditionalFormatting>
  <conditionalFormatting sqref="E18">
    <cfRule type="expression" dxfId="46" priority="74">
      <formula>ISBLANK(E18)</formula>
    </cfRule>
  </conditionalFormatting>
  <conditionalFormatting sqref="E19">
    <cfRule type="expression" dxfId="45" priority="73">
      <formula>ISBLANK(E19)</formula>
    </cfRule>
  </conditionalFormatting>
  <conditionalFormatting sqref="E21">
    <cfRule type="expression" dxfId="44" priority="72">
      <formula>ISBLANK(E21)</formula>
    </cfRule>
  </conditionalFormatting>
  <conditionalFormatting sqref="E22">
    <cfRule type="expression" dxfId="43" priority="71">
      <formula>ISBLANK(E22)</formula>
    </cfRule>
  </conditionalFormatting>
  <conditionalFormatting sqref="E28:E47">
    <cfRule type="expression" dxfId="42" priority="70">
      <formula>ISBLANK(E28)</formula>
    </cfRule>
  </conditionalFormatting>
  <conditionalFormatting sqref="E29">
    <cfRule type="expression" dxfId="41" priority="69">
      <formula>ISBLANK(E29)</formula>
    </cfRule>
  </conditionalFormatting>
  <conditionalFormatting sqref="E32:E37 E39:E42">
    <cfRule type="expression" dxfId="40" priority="68">
      <formula>ISBLANK(E32)</formula>
    </cfRule>
  </conditionalFormatting>
  <conditionalFormatting sqref="E43">
    <cfRule type="expression" dxfId="39" priority="67">
      <formula>ISBLANK(E43)</formula>
    </cfRule>
  </conditionalFormatting>
  <conditionalFormatting sqref="E44">
    <cfRule type="expression" dxfId="38" priority="66">
      <formula>ISBLANK(E44)</formula>
    </cfRule>
  </conditionalFormatting>
  <conditionalFormatting sqref="E45">
    <cfRule type="expression" dxfId="37" priority="65">
      <formula>ISBLANK(E45)</formula>
    </cfRule>
  </conditionalFormatting>
  <conditionalFormatting sqref="E57">
    <cfRule type="expression" dxfId="36" priority="63">
      <formula>ISBLANK(E57)</formula>
    </cfRule>
  </conditionalFormatting>
  <conditionalFormatting sqref="E59">
    <cfRule type="expression" dxfId="35" priority="61">
      <formula>ISBLANK(E59)</formula>
    </cfRule>
  </conditionalFormatting>
  <conditionalFormatting sqref="E66">
    <cfRule type="expression" dxfId="34" priority="60">
      <formula>ISBLANK(E66)</formula>
    </cfRule>
  </conditionalFormatting>
  <conditionalFormatting sqref="E73">
    <cfRule type="expression" dxfId="33" priority="59">
      <formula>ISBLANK(E73)</formula>
    </cfRule>
  </conditionalFormatting>
  <conditionalFormatting sqref="E74">
    <cfRule type="expression" dxfId="32" priority="58">
      <formula>ISBLANK(E74)</formula>
    </cfRule>
  </conditionalFormatting>
  <conditionalFormatting sqref="E75">
    <cfRule type="expression" dxfId="31" priority="57">
      <formula>ISBLANK(E75)</formula>
    </cfRule>
  </conditionalFormatting>
  <conditionalFormatting sqref="E76">
    <cfRule type="expression" dxfId="30" priority="56">
      <formula>ISBLANK(E76)</formula>
    </cfRule>
  </conditionalFormatting>
  <conditionalFormatting sqref="H73:H76">
    <cfRule type="expression" priority="54" stopIfTrue="1">
      <formula>NOT(ISBLANK(H73))</formula>
    </cfRule>
    <cfRule type="expression" dxfId="29" priority="55">
      <formula>OR($E73="N",$E73="NA")</formula>
    </cfRule>
  </conditionalFormatting>
  <conditionalFormatting sqref="H66:H67">
    <cfRule type="expression" priority="52" stopIfTrue="1">
      <formula>NOT(ISBLANK(H66))</formula>
    </cfRule>
    <cfRule type="expression" dxfId="28" priority="53">
      <formula>OR($E66="N",$E66="NA")</formula>
    </cfRule>
  </conditionalFormatting>
  <conditionalFormatting sqref="H53:H58">
    <cfRule type="expression" priority="50" stopIfTrue="1">
      <formula>NOT(ISBLANK(H53))</formula>
    </cfRule>
    <cfRule type="expression" dxfId="27" priority="51">
      <formula>OR($E53="N",$E53="NA")</formula>
    </cfRule>
  </conditionalFormatting>
  <conditionalFormatting sqref="H59">
    <cfRule type="expression" priority="48" stopIfTrue="1">
      <formula>NOT(ISBLANK(H59))</formula>
    </cfRule>
    <cfRule type="expression" dxfId="26" priority="49">
      <formula>OR($E59="N",$E59="NA")</formula>
    </cfRule>
  </conditionalFormatting>
  <conditionalFormatting sqref="H60">
    <cfRule type="expression" priority="46" stopIfTrue="1">
      <formula>NOT(ISBLANK(H60))</formula>
    </cfRule>
    <cfRule type="expression" dxfId="25" priority="47">
      <formula>OR($E60="N",$E60="NA")</formula>
    </cfRule>
  </conditionalFormatting>
  <conditionalFormatting sqref="H41:H47">
    <cfRule type="expression" priority="44" stopIfTrue="1">
      <formula>NOT(ISBLANK(H41))</formula>
    </cfRule>
    <cfRule type="expression" dxfId="24" priority="45">
      <formula>OR($E41="N",$E41="NA")</formula>
    </cfRule>
  </conditionalFormatting>
  <conditionalFormatting sqref="H40">
    <cfRule type="expression" priority="42" stopIfTrue="1">
      <formula>NOT(ISBLANK(H40))</formula>
    </cfRule>
    <cfRule type="expression" dxfId="23" priority="43">
      <formula>OR($E40="N",$E40="NA")</formula>
    </cfRule>
  </conditionalFormatting>
  <conditionalFormatting sqref="H39">
    <cfRule type="expression" priority="40" stopIfTrue="1">
      <formula>NOT(ISBLANK(H39))</formula>
    </cfRule>
    <cfRule type="expression" dxfId="22" priority="41">
      <formula>OR($E39="N",$E39="NA")</formula>
    </cfRule>
  </conditionalFormatting>
  <conditionalFormatting sqref="H37">
    <cfRule type="expression" priority="38" stopIfTrue="1">
      <formula>NOT(ISBLANK(H37))</formula>
    </cfRule>
    <cfRule type="expression" dxfId="21" priority="39">
      <formula>OR($E37="N",$E37="NA")</formula>
    </cfRule>
  </conditionalFormatting>
  <conditionalFormatting sqref="H36">
    <cfRule type="expression" priority="36" stopIfTrue="1">
      <formula>NOT(ISBLANK(H36))</formula>
    </cfRule>
    <cfRule type="expression" dxfId="20" priority="37">
      <formula>OR($E36="N",$E36="NA")</formula>
    </cfRule>
  </conditionalFormatting>
  <conditionalFormatting sqref="H35">
    <cfRule type="expression" priority="34" stopIfTrue="1">
      <formula>NOT(ISBLANK(H35))</formula>
    </cfRule>
    <cfRule type="expression" dxfId="19" priority="35">
      <formula>OR($E35="N",$E35="NA")</formula>
    </cfRule>
  </conditionalFormatting>
  <conditionalFormatting sqref="H34">
    <cfRule type="expression" priority="32" stopIfTrue="1">
      <formula>NOT(ISBLANK(H34))</formula>
    </cfRule>
    <cfRule type="expression" dxfId="18" priority="33">
      <formula>OR($E34="N",$E34="NA")</formula>
    </cfRule>
  </conditionalFormatting>
  <conditionalFormatting sqref="H33">
    <cfRule type="expression" priority="30" stopIfTrue="1">
      <formula>NOT(ISBLANK(H33))</formula>
    </cfRule>
    <cfRule type="expression" dxfId="17" priority="31">
      <formula>OR($E33="N",$E33="NA")</formula>
    </cfRule>
  </conditionalFormatting>
  <conditionalFormatting sqref="H32">
    <cfRule type="expression" priority="28" stopIfTrue="1">
      <formula>NOT(ISBLANK(H32))</formula>
    </cfRule>
    <cfRule type="expression" dxfId="16" priority="29">
      <formula>OR($E32="N",$E32="NA")</formula>
    </cfRule>
  </conditionalFormatting>
  <conditionalFormatting sqref="H31">
    <cfRule type="expression" priority="26" stopIfTrue="1">
      <formula>NOT(ISBLANK(H31))</formula>
    </cfRule>
    <cfRule type="expression" dxfId="15" priority="27">
      <formula>OR($E31="N",$E31="NA")</formula>
    </cfRule>
  </conditionalFormatting>
  <conditionalFormatting sqref="H30">
    <cfRule type="expression" priority="24" stopIfTrue="1">
      <formula>NOT(ISBLANK(H30))</formula>
    </cfRule>
    <cfRule type="expression" dxfId="14" priority="25">
      <formula>OR($E30="N",$E30="NA")</formula>
    </cfRule>
  </conditionalFormatting>
  <conditionalFormatting sqref="H29">
    <cfRule type="expression" priority="22" stopIfTrue="1">
      <formula>NOT(ISBLANK(H29))</formula>
    </cfRule>
    <cfRule type="expression" dxfId="13" priority="23">
      <formula>OR($E29="N",$E29="NA")</formula>
    </cfRule>
  </conditionalFormatting>
  <conditionalFormatting sqref="H28">
    <cfRule type="expression" priority="20" stopIfTrue="1">
      <formula>NOT(ISBLANK(H28))</formula>
    </cfRule>
    <cfRule type="expression" dxfId="12" priority="21">
      <formula>OR($E28="N",$E28="NA")</formula>
    </cfRule>
  </conditionalFormatting>
  <conditionalFormatting sqref="H16:H22">
    <cfRule type="expression" priority="18" stopIfTrue="1">
      <formula>NOT(ISBLANK(H16))</formula>
    </cfRule>
    <cfRule type="expression" dxfId="11" priority="19">
      <formula>OR($E16="N",$E16="NA")</formula>
    </cfRule>
  </conditionalFormatting>
  <conditionalFormatting sqref="H15">
    <cfRule type="expression" priority="16" stopIfTrue="1">
      <formula>NOT(ISBLANK(H15))</formula>
    </cfRule>
    <cfRule type="expression" dxfId="10" priority="17">
      <formula>OR($E15="N",$E15="NA")</formula>
    </cfRule>
  </conditionalFormatting>
  <conditionalFormatting sqref="H14">
    <cfRule type="expression" priority="14" stopIfTrue="1">
      <formula>NOT(ISBLANK(H14))</formula>
    </cfRule>
    <cfRule type="expression" dxfId="9" priority="15">
      <formula>OR($E14="N",$E14="NA")</formula>
    </cfRule>
  </conditionalFormatting>
  <conditionalFormatting sqref="H13">
    <cfRule type="expression" priority="12" stopIfTrue="1">
      <formula>NOT(ISBLANK(H13))</formula>
    </cfRule>
    <cfRule type="expression" dxfId="8" priority="13">
      <formula>OR($E13="N",$E13="NA")</formula>
    </cfRule>
  </conditionalFormatting>
  <conditionalFormatting sqref="H12">
    <cfRule type="expression" priority="10" stopIfTrue="1">
      <formula>NOT(ISBLANK(H12))</formula>
    </cfRule>
    <cfRule type="expression" dxfId="7" priority="11">
      <formula>OR($E12="N",$E12="NA")</formula>
    </cfRule>
  </conditionalFormatting>
  <conditionalFormatting sqref="H11">
    <cfRule type="expression" priority="8" stopIfTrue="1">
      <formula>NOT(ISBLANK(H11))</formula>
    </cfRule>
    <cfRule type="expression" dxfId="6" priority="9">
      <formula>OR($E11="N",$E11="NA")</formula>
    </cfRule>
  </conditionalFormatting>
  <conditionalFormatting sqref="E12">
    <cfRule type="expression" dxfId="5" priority="7">
      <formula>ISBLANK(E12)</formula>
    </cfRule>
  </conditionalFormatting>
  <conditionalFormatting sqref="E47">
    <cfRule type="expression" dxfId="4" priority="6">
      <formula>ISBLANK(E47)</formula>
    </cfRule>
  </conditionalFormatting>
  <conditionalFormatting sqref="E53">
    <cfRule type="expression" dxfId="3" priority="5">
      <formula>ISBLANK(E53)</formula>
    </cfRule>
  </conditionalFormatting>
  <conditionalFormatting sqref="E58">
    <cfRule type="expression" dxfId="2" priority="4">
      <formula>ISBLANK(E58)</formula>
    </cfRule>
  </conditionalFormatting>
  <conditionalFormatting sqref="E38">
    <cfRule type="expression" dxfId="1" priority="3">
      <formula>ISBLANK(E38)</formula>
    </cfRule>
  </conditionalFormatting>
  <conditionalFormatting sqref="H38">
    <cfRule type="expression" priority="1" stopIfTrue="1">
      <formula>NOT(ISBLANK(H38))</formula>
    </cfRule>
    <cfRule type="expression" dxfId="0" priority="2">
      <formula>OR($E38="N",$E38="NA")</formula>
    </cfRule>
  </conditionalFormatting>
  <dataValidations count="2">
    <dataValidation type="list" allowBlank="1" showInputMessage="1" showErrorMessage="1" sqref="E60 E53:E56 F28:F45 G53:G60 E58 E67 F47 G66:G67 G73:G76 E20 E14:E16" xr:uid="{00000000-0002-0000-0200-000000000000}">
      <formula1>SCORE</formula1>
    </dataValidation>
    <dataValidation type="list" allowBlank="1" showInputMessage="1" showErrorMessage="1" sqref="E11:E13 E17:E19 E21:E22 E57 E59 E73:E76 E66 E28:E47" xr:uid="{00000000-0002-0000-0200-000001000000}">
      <formula1>SCORE2</formula1>
    </dataValidation>
  </dataValidations>
  <pageMargins left="0.70866141732283472" right="0.70866141732283472" top="0.74803149606299213" bottom="0.74803149606299213" header="0.31496062992125984" footer="0.31496062992125984"/>
  <pageSetup paperSize="8" scale="33" fitToHeight="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cd58f56f-97bb-4ee3-be73-39c4c446a25c">COID-984264781-5634</_dlc_DocId>
    <_dlc_DocIdUrl xmlns="cd58f56f-97bb-4ee3-be73-39c4c446a25c">
      <Url>https://ippfglobal.sharepoint.com/sites/Connect-CO/Operations/Finance/_layouts/15/DocIdRedir.aspx?ID=COID-984264781-5634</Url>
      <Description>COID-984264781-5634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16235E656361A48A10C9E130786E0CE" ma:contentTypeVersion="12" ma:contentTypeDescription="Create a new document." ma:contentTypeScope="" ma:versionID="f931a982baa73c171de41f368284e858">
  <xsd:schema xmlns:xsd="http://www.w3.org/2001/XMLSchema" xmlns:xs="http://www.w3.org/2001/XMLSchema" xmlns:p="http://schemas.microsoft.com/office/2006/metadata/properties" xmlns:ns2="184c6296-04f2-4b59-a884-7fa598fd8790" xmlns:ns3="64a2674d-f9be-4d62-abb1-7de12a1fb419" xmlns:ns4="cd58f56f-97bb-4ee3-be73-39c4c446a25c" targetNamespace="http://schemas.microsoft.com/office/2006/metadata/properties" ma:root="true" ma:fieldsID="0b1628ad7cc30ddef5a73c1ba6c8dca7" ns2:_="" ns3:_="" ns4:_="">
    <xsd:import namespace="184c6296-04f2-4b59-a884-7fa598fd8790"/>
    <xsd:import namespace="64a2674d-f9be-4d62-abb1-7de12a1fb419"/>
    <xsd:import namespace="cd58f56f-97bb-4ee3-be73-39c4c446a2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_dlc_DocId" minOccurs="0"/>
                <xsd:element ref="ns4:_dlc_DocIdUrl" minOccurs="0"/>
                <xsd:element ref="ns4:_dlc_DocIdPersistId"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c6296-04f2-4b59-a884-7fa598fd879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a2674d-f9be-4d62-abb1-7de12a1fb41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8f56f-97bb-4ee3-be73-39c4c446a25c"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A9C0E6-698E-4F36-8C0B-5B68EF521117}">
  <ds:schemaRefs>
    <ds:schemaRef ds:uri="http://schemas.microsoft.com/sharepoint/events"/>
  </ds:schemaRefs>
</ds:datastoreItem>
</file>

<file path=customXml/itemProps2.xml><?xml version="1.0" encoding="utf-8"?>
<ds:datastoreItem xmlns:ds="http://schemas.openxmlformats.org/officeDocument/2006/customXml" ds:itemID="{A6DCA139-C55E-4737-B991-12EF012E4990}">
  <ds:schemaRefs>
    <ds:schemaRef ds:uri="http://schemas.microsoft.com/sharepoint/v3/contenttype/forms"/>
  </ds:schemaRefs>
</ds:datastoreItem>
</file>

<file path=customXml/itemProps3.xml><?xml version="1.0" encoding="utf-8"?>
<ds:datastoreItem xmlns:ds="http://schemas.openxmlformats.org/officeDocument/2006/customXml" ds:itemID="{72BB4C31-79D3-4534-BD1E-0A054AAE136A}">
  <ds:schemaRefs>
    <ds:schemaRef ds:uri="http://schemas.microsoft.com/office/infopath/2007/PartnerControls"/>
    <ds:schemaRef ds:uri="http://purl.org/dc/terms/"/>
    <ds:schemaRef ds:uri="184c6296-04f2-4b59-a884-7fa598fd8790"/>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dcmitype/"/>
    <ds:schemaRef ds:uri="cd58f56f-97bb-4ee3-be73-39c4c446a25c"/>
    <ds:schemaRef ds:uri="64a2674d-f9be-4d62-abb1-7de12a1fb419"/>
    <ds:schemaRef ds:uri="http://www.w3.org/XML/1998/namespace"/>
  </ds:schemaRefs>
</ds:datastoreItem>
</file>

<file path=customXml/itemProps4.xml><?xml version="1.0" encoding="utf-8"?>
<ds:datastoreItem xmlns:ds="http://schemas.openxmlformats.org/officeDocument/2006/customXml" ds:itemID="{E849AF22-DC48-4B0E-806F-A27A51FB50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4c6296-04f2-4b59-a884-7fa598fd8790"/>
    <ds:schemaRef ds:uri="64a2674d-f9be-4d62-abb1-7de12a1fb419"/>
    <ds:schemaRef ds:uri="cd58f56f-97bb-4ee3-be73-39c4c446a2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Front sheet</vt:lpstr>
      <vt:lpstr>Principle 5-well managed</vt:lpstr>
      <vt:lpstr>Principle 6-financially healthy</vt:lpstr>
      <vt:lpstr>'Principle 5-well managed'!Print_Area</vt:lpstr>
      <vt:lpstr>'Principle 6-financially healthy'!Print_Area</vt:lpstr>
      <vt:lpstr>SCORE</vt:lpstr>
      <vt:lpstr>SCORE2</vt:lpstr>
    </vt:vector>
  </TitlesOfParts>
  <Company>IPPF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lblake</dc:creator>
  <cp:lastModifiedBy>Nadeem Khan</cp:lastModifiedBy>
  <cp:lastPrinted>2017-03-03T12:35:24Z</cp:lastPrinted>
  <dcterms:created xsi:type="dcterms:W3CDTF">2009-10-12T08:14:39Z</dcterms:created>
  <dcterms:modified xsi:type="dcterms:W3CDTF">2020-05-26T11:36:33Z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0x010100716235E656361A48A10C9E130786E0CE</vt:lpwstr>
  </property>
  <property fmtid="{D5CDD505-2E9C-101B-9397-08002B2CF9AE}" pid="3" name="_dlc_DocIdItemGuid">
    <vt:lpwstr>eee551f5-6f37-4807-b10f-b39a59cf1aa3</vt:lpwstr>
  </property>
</Properties>
</file>